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<sst xmlns="http://schemas.openxmlformats.org/spreadsheetml/2006/main" count="615" uniqueCount="231">
  <si>
    <t>ОТЧЕТ ОБ ИСПОЛНЕНИИ БЮДЖЕТА</t>
  </si>
  <si>
    <t>КОДЫ</t>
  </si>
  <si>
    <t xml:space="preserve">Форма по ОКУД </t>
  </si>
  <si>
    <t>0503117</t>
  </si>
  <si>
    <t>на 1 июня 2023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</si>
  <si>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</si>
  <si>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</si>
  <si>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</si>
  <si>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</si>
  <si>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</si>
  <si>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</si>
  <si>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</si>
  <si>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</t>
  </si>
  <si>
    <t xml:space="preserve">по ОКТМО </t>
  </si>
  <si>
    <t>71818410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</si>
  <si>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</si>
  <si>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</si>
  <si>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</si>
  <si>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</si>
  <si>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</si>
  <si>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</si>
  <si>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</si>
  <si>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</si>
  <si>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</si>
  <si>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</si>
  <si>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</si>
  <si>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</si>
  <si>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</si>
  <si>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</si>
  <si>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</si>
  <si>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</si>
  <si>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</si>
  <si>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</si>
  <si>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</si>
  <si>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</si>
  <si>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</si>
  <si>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</si>
  <si>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</si>
  <si>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</si>
  <si>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</si>
  <si>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</si>
  <si>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</si>
  <si>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</si>
  <si>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</si>
  <si>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</si>
  <si>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</si>
  <si>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</si>
  <si>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</si>
  <si>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</si>
  <si>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</si>
  <si>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</si>
  <si>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</si>
  <si>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</si>
  <si>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</si>
  <si>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</si>
  <si>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</si>
  <si>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</si>
  <si>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</si>
  <si>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</si>
  <si>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</si>
  <si>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</si>
  <si>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</si>
  <si>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</si>
  <si>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</si>
  <si>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</si>
  <si>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</si>
  <si>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</si>
  <si>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</si>
  <si>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</si>
  <si>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</si>
  <si>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</si>
  <si>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</si>
  <si>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</si>
  <si>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</si>
  <si>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</si>
  <si>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</si>
  <si>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</si>
  <si>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</si>
  <si>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</si>
  <si>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</si>
  <si>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</si>
  <si>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</si>
  <si>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</si>
  <si>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</si>
  <si>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</si>
  <si>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</si>
  <si>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</si>
  <si>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</si>
  <si>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</si>
  <si>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</si>
  <si>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</si>
  <si>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</si>
  <si>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</si>
  <si>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</si>
  <si>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</si>
  <si>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</si>
  <si>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</si>
  <si>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</si>
  <si>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</si>
  <si>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</si>
  <si>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</si>
  <si>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</si>
  <si>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</si>
  <si>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</si>
  <si>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</si>
  <si>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</si>
  <si>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</si>
  <si>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</si>
  <si>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</si>
  <si>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</si>
  <si>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</si>
  <si>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</si>
  <si>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</si>
  <si>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</si>
  <si>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</si>
  <si>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</si>
  <si>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</si>
  <si>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</si>
  <si>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</si>
  <si>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</si>
  <si>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</si>
  <si>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</si>
  <si>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</si>
  <si>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</si>
  <si>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</si>
  <si>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</si>
  <si>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</si>
  <si>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</si>
  <si>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</si>
  <si>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оборотных запасов (материалов)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</si>
  <si>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</si>
  <si>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</si>
  <si>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</si>
  <si>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</si>
  <si>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</si>
  <si>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</si>
  <si>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Иные выплаты текущего характера организациям</t>
  </si>
  <si>
    <t>650 0104 0600102040 853</t>
  </si>
  <si>
    <t>297</t>
  </si>
  <si>
    <t>650 0104 0600189005 121</t>
  </si>
  <si>
    <t>650 0104 0600189005 129</t>
  </si>
  <si>
    <t>650 0107 5030089003 880</t>
  </si>
  <si>
    <t>650 0107 5030089004 880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</si>
  <si>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</si>
  <si>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</si>
  <si>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</si>
  <si>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</si>
  <si>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</si>
  <si>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</si>
  <si>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</si>
  <si>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</si>
  <si>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</si>
  <si>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</si>
  <si>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</si>
  <si>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</si>
  <si>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</si>
  <si>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</si>
  <si>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</si>
  <si>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650 0113 0600199990 852</t>
  </si>
  <si>
    <t>650 0113 0800120682 244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</si>
  <si>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</si>
  <si>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</si>
  <si>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</si>
  <si>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</si>
  <si>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</si>
  <si>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</si>
  <si>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650 0310 0900120682 244</t>
  </si>
  <si>
    <t>650 0310 0900199990 244</t>
  </si>
  <si>
    <t>650 0314 0300182300 123</t>
  </si>
  <si>
    <t>650 0314 0300182300 244</t>
  </si>
  <si>
    <t>650 0314 03001S2300 123</t>
  </si>
  <si>
    <t>650 0314 03001S2300 244</t>
  </si>
  <si>
    <t>650 0401 5000085060 119</t>
  </si>
  <si>
    <t>650 0401 5000099990 111</t>
  </si>
  <si>
    <t>650 0401 5000099990 119</t>
  </si>
  <si>
    <t>650 0405 0500484200 244</t>
  </si>
  <si>
    <t>650 0409 0100220682 244</t>
  </si>
  <si>
    <t>650 0409 0100220902 244</t>
  </si>
  <si>
    <t>Услуги связи</t>
  </si>
  <si>
    <t>650 0410 0400199990 242</t>
  </si>
  <si>
    <t>221</t>
  </si>
  <si>
    <t>650 0410 0400199990 244</t>
  </si>
  <si>
    <t>650 0410 0400220904 242</t>
  </si>
  <si>
    <t>650 0410 0400299990 242</t>
  </si>
  <si>
    <t>650 0501 0800299990 244</t>
  </si>
  <si>
    <t>650 0502 1100120682 247</t>
  </si>
  <si>
    <t>650 0502 1100199990 244</t>
  </si>
  <si>
    <t>650 0502 1100199990 247</t>
  </si>
  <si>
    <t>650 0502 1100299990 247</t>
  </si>
  <si>
    <t>650 0503 0500420682 244</t>
  </si>
  <si>
    <t>Увеличение стоимости основных средств</t>
  </si>
  <si>
    <t>310</t>
  </si>
  <si>
    <t>650 0503 0500499990 244</t>
  </si>
  <si>
    <t>650 0503 0500520681 244</t>
  </si>
  <si>
    <t>650 0503 0500589681 244</t>
  </si>
  <si>
    <t>650 0705 0600302400 244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</si>
  <si>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</si>
  <si>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</si>
  <si>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</si>
  <si>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</si>
  <si>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</si>
  <si>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</si>
  <si>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</si>
  <si>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</si>
  <si>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</si>
  <si>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</si>
  <si>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</si>
  <si>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</si>
  <si>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</si>
  <si>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</si>
  <si>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</si>
  <si>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</si>
  <si>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</si>
  <si>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</si>
  <si>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</si>
  <si>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</si>
  <si>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</si>
  <si>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</si>
  <si>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</si>
  <si>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</si>
  <si>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</si>
  <si>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</si>
  <si>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</si>
  <si>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</si>
  <si>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Куликов В. Ю.</t>
  </si>
  <si>
    <t>(подпись)</t>
  </si>
  <si>
    <t>(расшифровка подписи)</t>
  </si>
  <si>
    <t>Главный бухгалтер</t>
  </si>
  <si>
    <t>Захарова И. Ф.</t>
  </si>
  <si>
    <t xml:space="preserve">   9 июня 2023 г.   </t>
  </si>
  <si>
    <t>Форма 0503117 с.1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</si>
</sst>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&quot;###,##0.00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4" fontId="5" fillId="33" borderId="4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3"/>
  <sheetViews>
    <sheetView tabSelected="1" zoomScalePageLayoutView="0" workbookViewId="0" topLeftCell="A130">
      <selection activeCell="AC141" sqref="AC14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10" t="s">
        <v>5</v>
      </c>
      <c r="X3" s="10"/>
      <c r="Y3" s="10"/>
      <c r="Z3" s="4">
        <v>45078</v>
      </c>
    </row>
    <row r="4" spans="1:26" s="1" customFormat="1" ht="13.5" customHeight="1">
      <c r="A4" s="8" t="s">
        <v>6</v>
      </c>
      <c r="B4" s="8"/>
      <c r="C4" s="8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59" t="s">
        <v>12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10" t="s">
        <v>13</v>
      </c>
      <c r="W6" s="10"/>
      <c r="X6" s="10"/>
      <c r="Y6" s="10"/>
      <c r="Z6" s="6" t="s">
        <v>14</v>
      </c>
    </row>
    <row r="7" spans="1:26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17</v>
      </c>
      <c r="B8" s="8"/>
      <c r="C8" s="8" t="s">
        <v>18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19</v>
      </c>
      <c r="V8" s="10"/>
      <c r="W8" s="10"/>
      <c r="X8" s="10"/>
      <c r="Y8" s="10"/>
      <c r="Z8" s="7" t="s">
        <v>20</v>
      </c>
    </row>
    <row r="9" spans="1:26" s="1" customFormat="1" ht="13.5" customHeight="1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34.5" customHeight="1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 t="s">
        <v>23</v>
      </c>
      <c r="K10" s="43"/>
      <c r="L10" s="43"/>
      <c r="M10" s="43" t="s">
        <v>24</v>
      </c>
      <c r="N10" s="43"/>
      <c r="O10" s="43"/>
      <c r="P10" s="44" t="s">
        <v>25</v>
      </c>
      <c r="Q10" s="44"/>
      <c r="R10" s="44"/>
      <c r="S10" s="44" t="s">
        <v>26</v>
      </c>
      <c r="T10" s="44"/>
      <c r="U10" s="44"/>
      <c r="V10" s="44"/>
      <c r="W10" s="44"/>
      <c r="X10" s="45" t="s">
        <v>27</v>
      </c>
      <c r="Y10" s="45"/>
      <c r="Z10" s="45"/>
    </row>
    <row r="11" spans="1:26" s="1" customFormat="1" ht="12.75" customHeight="1">
      <c r="A11" s="39" t="s">
        <v>28</v>
      </c>
      <c r="B11" s="39"/>
      <c r="C11" s="39"/>
      <c r="D11" s="39"/>
      <c r="E11" s="39"/>
      <c r="F11" s="39"/>
      <c r="G11" s="39"/>
      <c r="H11" s="39"/>
      <c r="I11" s="39"/>
      <c r="J11" s="39" t="s">
        <v>29</v>
      </c>
      <c r="K11" s="39"/>
      <c r="L11" s="39"/>
      <c r="M11" s="39" t="s">
        <v>30</v>
      </c>
      <c r="N11" s="39"/>
      <c r="O11" s="39"/>
      <c r="P11" s="40" t="s">
        <v>31</v>
      </c>
      <c r="Q11" s="40"/>
      <c r="R11" s="40"/>
      <c r="S11" s="40" t="s">
        <v>32</v>
      </c>
      <c r="T11" s="40"/>
      <c r="U11" s="40"/>
      <c r="V11" s="40"/>
      <c r="W11" s="40"/>
      <c r="X11" s="41" t="s">
        <v>33</v>
      </c>
      <c r="Y11" s="41"/>
      <c r="Z11" s="41"/>
    </row>
    <row r="12" spans="1:26" s="1" customFormat="1" ht="13.5" customHeight="1">
      <c r="A12" s="34" t="s">
        <v>34</v>
      </c>
      <c r="B12" s="34"/>
      <c r="C12" s="34"/>
      <c r="D12" s="34"/>
      <c r="E12" s="34"/>
      <c r="F12" s="34"/>
      <c r="G12" s="34"/>
      <c r="H12" s="34"/>
      <c r="I12" s="34"/>
      <c r="J12" s="35" t="s">
        <v>35</v>
      </c>
      <c r="K12" s="35"/>
      <c r="L12" s="35"/>
      <c r="M12" s="35" t="s">
        <v>36</v>
      </c>
      <c r="N12" s="35"/>
      <c r="O12" s="35"/>
      <c r="P12" s="37">
        <f>73608906.38</f>
        <v>73608906.38</v>
      </c>
      <c r="Q12" s="37"/>
      <c r="R12" s="37"/>
      <c r="S12" s="37">
        <f>32143245.05</f>
        <v>32143245.05</v>
      </c>
      <c r="T12" s="37"/>
      <c r="U12" s="37"/>
      <c r="V12" s="37"/>
      <c r="W12" s="37"/>
      <c r="X12" s="54">
        <f>41465661.33</f>
        <v>41465661.33</v>
      </c>
      <c r="Y12" s="54"/>
      <c r="Z12" s="54"/>
    </row>
    <row r="13" spans="1:26" s="1" customFormat="1" ht="66" customHeight="1">
      <c r="A13" s="26" t="s">
        <v>37</v>
      </c>
      <c r="B13" s="26"/>
      <c r="C13" s="26"/>
      <c r="D13" s="26"/>
      <c r="E13" s="26"/>
      <c r="F13" s="26"/>
      <c r="G13" s="26"/>
      <c r="H13" s="26"/>
      <c r="I13" s="26"/>
      <c r="J13" s="28" t="s">
        <v>35</v>
      </c>
      <c r="K13" s="28"/>
      <c r="L13" s="28"/>
      <c r="M13" s="28" t="s">
        <v>38</v>
      </c>
      <c r="N13" s="28"/>
      <c r="O13" s="28"/>
      <c r="P13" s="56">
        <f>0</f>
        <v>0</v>
      </c>
      <c r="Q13" s="56"/>
      <c r="R13" s="56"/>
      <c r="S13" s="30" t="s">
        <v>39</v>
      </c>
      <c r="T13" s="30"/>
      <c r="U13" s="30"/>
      <c r="V13" s="30"/>
      <c r="W13" s="30"/>
      <c r="X13" s="57" t="s">
        <v>39</v>
      </c>
      <c r="Y13" s="57"/>
      <c r="Z13" s="57"/>
    </row>
    <row r="14" spans="1:26" s="1" customFormat="1" ht="75.75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8" t="s">
        <v>35</v>
      </c>
      <c r="K14" s="28"/>
      <c r="L14" s="28"/>
      <c r="M14" s="28" t="s">
        <v>41</v>
      </c>
      <c r="N14" s="28"/>
      <c r="O14" s="28"/>
      <c r="P14" s="56">
        <f>0</f>
        <v>0</v>
      </c>
      <c r="Q14" s="56"/>
      <c r="R14" s="56"/>
      <c r="S14" s="30" t="s">
        <v>39</v>
      </c>
      <c r="T14" s="30"/>
      <c r="U14" s="30"/>
      <c r="V14" s="30"/>
      <c r="W14" s="30"/>
      <c r="X14" s="57" t="s">
        <v>39</v>
      </c>
      <c r="Y14" s="57"/>
      <c r="Z14" s="57"/>
    </row>
    <row r="15" spans="1:26" s="1" customFormat="1" ht="66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8" t="s">
        <v>35</v>
      </c>
      <c r="K15" s="28"/>
      <c r="L15" s="28"/>
      <c r="M15" s="28" t="s">
        <v>43</v>
      </c>
      <c r="N15" s="28"/>
      <c r="O15" s="28"/>
      <c r="P15" s="56">
        <f>0</f>
        <v>0</v>
      </c>
      <c r="Q15" s="56"/>
      <c r="R15" s="56"/>
      <c r="S15" s="30" t="s">
        <v>39</v>
      </c>
      <c r="T15" s="30"/>
      <c r="U15" s="30"/>
      <c r="V15" s="30"/>
      <c r="W15" s="30"/>
      <c r="X15" s="57" t="s">
        <v>39</v>
      </c>
      <c r="Y15" s="57"/>
      <c r="Z15" s="57"/>
    </row>
    <row r="16" spans="1:26" s="1" customFormat="1" ht="66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8" t="s">
        <v>35</v>
      </c>
      <c r="K16" s="28"/>
      <c r="L16" s="28"/>
      <c r="M16" s="28" t="s">
        <v>45</v>
      </c>
      <c r="N16" s="28"/>
      <c r="O16" s="28"/>
      <c r="P16" s="56">
        <f>0</f>
        <v>0</v>
      </c>
      <c r="Q16" s="56"/>
      <c r="R16" s="56"/>
      <c r="S16" s="30" t="s">
        <v>39</v>
      </c>
      <c r="T16" s="30"/>
      <c r="U16" s="30"/>
      <c r="V16" s="30"/>
      <c r="W16" s="30"/>
      <c r="X16" s="57" t="s">
        <v>39</v>
      </c>
      <c r="Y16" s="57"/>
      <c r="Z16" s="57"/>
    </row>
    <row r="17" spans="1:26" s="1" customFormat="1" ht="54.75" customHeight="1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8" t="s">
        <v>35</v>
      </c>
      <c r="K17" s="28"/>
      <c r="L17" s="28"/>
      <c r="M17" s="28" t="s">
        <v>47</v>
      </c>
      <c r="N17" s="28"/>
      <c r="O17" s="28"/>
      <c r="P17" s="56">
        <f>18000000</f>
        <v>18000000</v>
      </c>
      <c r="Q17" s="56"/>
      <c r="R17" s="56"/>
      <c r="S17" s="56">
        <f>7082461.96</f>
        <v>7082461.96</v>
      </c>
      <c r="T17" s="56"/>
      <c r="U17" s="56"/>
      <c r="V17" s="56"/>
      <c r="W17" s="56"/>
      <c r="X17" s="58">
        <f>10917538.04</f>
        <v>10917538.04</v>
      </c>
      <c r="Y17" s="58"/>
      <c r="Z17" s="58"/>
    </row>
    <row r="18" spans="1:26" s="1" customFormat="1" ht="66" customHeight="1">
      <c r="A18" s="26" t="s">
        <v>48</v>
      </c>
      <c r="B18" s="26"/>
      <c r="C18" s="26"/>
      <c r="D18" s="26"/>
      <c r="E18" s="26"/>
      <c r="F18" s="26"/>
      <c r="G18" s="26"/>
      <c r="H18" s="26"/>
      <c r="I18" s="26"/>
      <c r="J18" s="28" t="s">
        <v>35</v>
      </c>
      <c r="K18" s="28"/>
      <c r="L18" s="28"/>
      <c r="M18" s="28" t="s">
        <v>49</v>
      </c>
      <c r="N18" s="28"/>
      <c r="O18" s="28"/>
      <c r="P18" s="56">
        <f>3000</f>
        <v>3000</v>
      </c>
      <c r="Q18" s="56"/>
      <c r="R18" s="56"/>
      <c r="S18" s="56">
        <f>-738.62</f>
        <v>-738.62</v>
      </c>
      <c r="T18" s="56"/>
      <c r="U18" s="56"/>
      <c r="V18" s="56"/>
      <c r="W18" s="56"/>
      <c r="X18" s="58">
        <f>3738.62</f>
        <v>3738.62</v>
      </c>
      <c r="Y18" s="58"/>
      <c r="Z18" s="58"/>
    </row>
    <row r="19" spans="1:26" s="1" customFormat="1" ht="24" customHeight="1">
      <c r="A19" s="26" t="s">
        <v>50</v>
      </c>
      <c r="B19" s="26"/>
      <c r="C19" s="26"/>
      <c r="D19" s="26"/>
      <c r="E19" s="26"/>
      <c r="F19" s="26"/>
      <c r="G19" s="26"/>
      <c r="H19" s="26"/>
      <c r="I19" s="26"/>
      <c r="J19" s="28" t="s">
        <v>35</v>
      </c>
      <c r="K19" s="28"/>
      <c r="L19" s="28"/>
      <c r="M19" s="28" t="s">
        <v>51</v>
      </c>
      <c r="N19" s="28"/>
      <c r="O19" s="28"/>
      <c r="P19" s="56">
        <f>32000</f>
        <v>32000</v>
      </c>
      <c r="Q19" s="56"/>
      <c r="R19" s="56"/>
      <c r="S19" s="56">
        <f>3339.14</f>
        <v>3339.14</v>
      </c>
      <c r="T19" s="56"/>
      <c r="U19" s="56"/>
      <c r="V19" s="56"/>
      <c r="W19" s="56"/>
      <c r="X19" s="58">
        <f>28660.86</f>
        <v>28660.86</v>
      </c>
      <c r="Y19" s="58"/>
      <c r="Z19" s="58"/>
    </row>
    <row r="20" spans="1:26" s="1" customFormat="1" ht="75.75" customHeight="1">
      <c r="A20" s="26" t="s">
        <v>52</v>
      </c>
      <c r="B20" s="26"/>
      <c r="C20" s="26"/>
      <c r="D20" s="26"/>
      <c r="E20" s="26"/>
      <c r="F20" s="26"/>
      <c r="G20" s="26"/>
      <c r="H20" s="26"/>
      <c r="I20" s="26"/>
      <c r="J20" s="28" t="s">
        <v>35</v>
      </c>
      <c r="K20" s="28"/>
      <c r="L20" s="28"/>
      <c r="M20" s="28" t="s">
        <v>53</v>
      </c>
      <c r="N20" s="28"/>
      <c r="O20" s="28"/>
      <c r="P20" s="30" t="s">
        <v>39</v>
      </c>
      <c r="Q20" s="30"/>
      <c r="R20" s="30"/>
      <c r="S20" s="56">
        <f>299916.54</f>
        <v>299916.54</v>
      </c>
      <c r="T20" s="56"/>
      <c r="U20" s="56"/>
      <c r="V20" s="56"/>
      <c r="W20" s="56"/>
      <c r="X20" s="57" t="s">
        <v>39</v>
      </c>
      <c r="Y20" s="57"/>
      <c r="Z20" s="57"/>
    </row>
    <row r="21" spans="1:26" s="1" customFormat="1" ht="33.75" customHeight="1">
      <c r="A21" s="26" t="s">
        <v>54</v>
      </c>
      <c r="B21" s="26"/>
      <c r="C21" s="26"/>
      <c r="D21" s="26"/>
      <c r="E21" s="26"/>
      <c r="F21" s="26"/>
      <c r="G21" s="26"/>
      <c r="H21" s="26"/>
      <c r="I21" s="26"/>
      <c r="J21" s="28" t="s">
        <v>35</v>
      </c>
      <c r="K21" s="28"/>
      <c r="L21" s="28"/>
      <c r="M21" s="28" t="s">
        <v>55</v>
      </c>
      <c r="N21" s="28"/>
      <c r="O21" s="28"/>
      <c r="P21" s="30" t="s">
        <v>39</v>
      </c>
      <c r="Q21" s="30"/>
      <c r="R21" s="30"/>
      <c r="S21" s="56">
        <f>53586</f>
        <v>53586</v>
      </c>
      <c r="T21" s="56"/>
      <c r="U21" s="56"/>
      <c r="V21" s="56"/>
      <c r="W21" s="56"/>
      <c r="X21" s="57" t="s">
        <v>39</v>
      </c>
      <c r="Y21" s="57"/>
      <c r="Z21" s="57"/>
    </row>
    <row r="22" spans="1:26" s="1" customFormat="1" ht="66" customHeight="1">
      <c r="A22" s="26" t="s">
        <v>37</v>
      </c>
      <c r="B22" s="26"/>
      <c r="C22" s="26"/>
      <c r="D22" s="26"/>
      <c r="E22" s="26"/>
      <c r="F22" s="26"/>
      <c r="G22" s="26"/>
      <c r="H22" s="26"/>
      <c r="I22" s="26"/>
      <c r="J22" s="28" t="s">
        <v>35</v>
      </c>
      <c r="K22" s="28"/>
      <c r="L22" s="28"/>
      <c r="M22" s="28" t="s">
        <v>56</v>
      </c>
      <c r="N22" s="28"/>
      <c r="O22" s="28"/>
      <c r="P22" s="56">
        <f>1472300</f>
        <v>1472300</v>
      </c>
      <c r="Q22" s="56"/>
      <c r="R22" s="56"/>
      <c r="S22" s="56">
        <f>776910.64</f>
        <v>776910.64</v>
      </c>
      <c r="T22" s="56"/>
      <c r="U22" s="56"/>
      <c r="V22" s="56"/>
      <c r="W22" s="56"/>
      <c r="X22" s="58">
        <f>695389.36</f>
        <v>695389.36</v>
      </c>
      <c r="Y22" s="58"/>
      <c r="Z22" s="58"/>
    </row>
    <row r="23" spans="1:26" s="1" customFormat="1" ht="75.75" customHeight="1">
      <c r="A23" s="26" t="s">
        <v>40</v>
      </c>
      <c r="B23" s="26"/>
      <c r="C23" s="26"/>
      <c r="D23" s="26"/>
      <c r="E23" s="26"/>
      <c r="F23" s="26"/>
      <c r="G23" s="26"/>
      <c r="H23" s="26"/>
      <c r="I23" s="26"/>
      <c r="J23" s="28" t="s">
        <v>35</v>
      </c>
      <c r="K23" s="28"/>
      <c r="L23" s="28"/>
      <c r="M23" s="28" t="s">
        <v>57</v>
      </c>
      <c r="N23" s="28"/>
      <c r="O23" s="28"/>
      <c r="P23" s="56">
        <f>8300</f>
        <v>8300</v>
      </c>
      <c r="Q23" s="56"/>
      <c r="R23" s="56"/>
      <c r="S23" s="56">
        <f>3854.9</f>
        <v>3854.9</v>
      </c>
      <c r="T23" s="56"/>
      <c r="U23" s="56"/>
      <c r="V23" s="56"/>
      <c r="W23" s="56"/>
      <c r="X23" s="58">
        <f>4445.1</f>
        <v>4445.1</v>
      </c>
      <c r="Y23" s="58"/>
      <c r="Z23" s="58"/>
    </row>
    <row r="24" spans="1:26" s="1" customFormat="1" ht="66" customHeight="1">
      <c r="A24" s="26" t="s">
        <v>42</v>
      </c>
      <c r="B24" s="26"/>
      <c r="C24" s="26"/>
      <c r="D24" s="26"/>
      <c r="E24" s="26"/>
      <c r="F24" s="26"/>
      <c r="G24" s="26"/>
      <c r="H24" s="26"/>
      <c r="I24" s="26"/>
      <c r="J24" s="28" t="s">
        <v>35</v>
      </c>
      <c r="K24" s="28"/>
      <c r="L24" s="28"/>
      <c r="M24" s="28" t="s">
        <v>58</v>
      </c>
      <c r="N24" s="28"/>
      <c r="O24" s="28"/>
      <c r="P24" s="56">
        <f>1992700</f>
        <v>1992700</v>
      </c>
      <c r="Q24" s="56"/>
      <c r="R24" s="56"/>
      <c r="S24" s="56">
        <f>822835.25</f>
        <v>822835.25</v>
      </c>
      <c r="T24" s="56"/>
      <c r="U24" s="56"/>
      <c r="V24" s="56"/>
      <c r="W24" s="56"/>
      <c r="X24" s="58">
        <f>1169864.75</f>
        <v>1169864.75</v>
      </c>
      <c r="Y24" s="58"/>
      <c r="Z24" s="58"/>
    </row>
    <row r="25" spans="1:26" s="1" customFormat="1" ht="66" customHeight="1">
      <c r="A25" s="26" t="s">
        <v>44</v>
      </c>
      <c r="B25" s="26"/>
      <c r="C25" s="26"/>
      <c r="D25" s="26"/>
      <c r="E25" s="26"/>
      <c r="F25" s="26"/>
      <c r="G25" s="26"/>
      <c r="H25" s="26"/>
      <c r="I25" s="26"/>
      <c r="J25" s="28" t="s">
        <v>35</v>
      </c>
      <c r="K25" s="28"/>
      <c r="L25" s="28"/>
      <c r="M25" s="28" t="s">
        <v>59</v>
      </c>
      <c r="N25" s="28"/>
      <c r="O25" s="28"/>
      <c r="P25" s="56">
        <f>-182400</f>
        <v>-182400</v>
      </c>
      <c r="Q25" s="56"/>
      <c r="R25" s="56"/>
      <c r="S25" s="56">
        <f>-96800.58</f>
        <v>-96800.58</v>
      </c>
      <c r="T25" s="56"/>
      <c r="U25" s="56"/>
      <c r="V25" s="56"/>
      <c r="W25" s="56"/>
      <c r="X25" s="58">
        <f>-85599.42</f>
        <v>-85599.42</v>
      </c>
      <c r="Y25" s="58"/>
      <c r="Z25" s="58"/>
    </row>
    <row r="26" spans="1:26" s="1" customFormat="1" ht="13.5" customHeight="1">
      <c r="A26" s="26" t="s">
        <v>60</v>
      </c>
      <c r="B26" s="26"/>
      <c r="C26" s="26"/>
      <c r="D26" s="26"/>
      <c r="E26" s="26"/>
      <c r="F26" s="26"/>
      <c r="G26" s="26"/>
      <c r="H26" s="26"/>
      <c r="I26" s="26"/>
      <c r="J26" s="28" t="s">
        <v>35</v>
      </c>
      <c r="K26" s="28"/>
      <c r="L26" s="28"/>
      <c r="M26" s="28" t="s">
        <v>61</v>
      </c>
      <c r="N26" s="28"/>
      <c r="O26" s="28"/>
      <c r="P26" s="56">
        <f>590000</f>
        <v>590000</v>
      </c>
      <c r="Q26" s="56"/>
      <c r="R26" s="56"/>
      <c r="S26" s="56">
        <f>337602.5</f>
        <v>337602.5</v>
      </c>
      <c r="T26" s="56"/>
      <c r="U26" s="56"/>
      <c r="V26" s="56"/>
      <c r="W26" s="56"/>
      <c r="X26" s="58">
        <f>252397.5</f>
        <v>252397.5</v>
      </c>
      <c r="Y26" s="58"/>
      <c r="Z26" s="58"/>
    </row>
    <row r="27" spans="1:26" s="1" customFormat="1" ht="24" customHeight="1">
      <c r="A27" s="26" t="s">
        <v>62</v>
      </c>
      <c r="B27" s="26"/>
      <c r="C27" s="26"/>
      <c r="D27" s="26"/>
      <c r="E27" s="26"/>
      <c r="F27" s="26"/>
      <c r="G27" s="26"/>
      <c r="H27" s="26"/>
      <c r="I27" s="26"/>
      <c r="J27" s="28" t="s">
        <v>35</v>
      </c>
      <c r="K27" s="28"/>
      <c r="L27" s="28"/>
      <c r="M27" s="28" t="s">
        <v>63</v>
      </c>
      <c r="N27" s="28"/>
      <c r="O27" s="28"/>
      <c r="P27" s="56">
        <f>1778000</f>
        <v>1778000</v>
      </c>
      <c r="Q27" s="56"/>
      <c r="R27" s="56"/>
      <c r="S27" s="56">
        <f>366135.85</f>
        <v>366135.85</v>
      </c>
      <c r="T27" s="56"/>
      <c r="U27" s="56"/>
      <c r="V27" s="56"/>
      <c r="W27" s="56"/>
      <c r="X27" s="58">
        <f>1411864.15</f>
        <v>1411864.15</v>
      </c>
      <c r="Y27" s="58"/>
      <c r="Z27" s="58"/>
    </row>
    <row r="28" spans="1:26" s="1" customFormat="1" ht="13.5" customHeight="1">
      <c r="A28" s="26" t="s">
        <v>64</v>
      </c>
      <c r="B28" s="26"/>
      <c r="C28" s="26"/>
      <c r="D28" s="26"/>
      <c r="E28" s="26"/>
      <c r="F28" s="26"/>
      <c r="G28" s="26"/>
      <c r="H28" s="26"/>
      <c r="I28" s="26"/>
      <c r="J28" s="28" t="s">
        <v>35</v>
      </c>
      <c r="K28" s="28"/>
      <c r="L28" s="28"/>
      <c r="M28" s="28" t="s">
        <v>65</v>
      </c>
      <c r="N28" s="28"/>
      <c r="O28" s="28"/>
      <c r="P28" s="56">
        <f>151000</f>
        <v>151000</v>
      </c>
      <c r="Q28" s="56"/>
      <c r="R28" s="56"/>
      <c r="S28" s="56">
        <f>65958.36</f>
        <v>65958.36</v>
      </c>
      <c r="T28" s="56"/>
      <c r="U28" s="56"/>
      <c r="V28" s="56"/>
      <c r="W28" s="56"/>
      <c r="X28" s="58">
        <f>85041.64</f>
        <v>85041.64</v>
      </c>
      <c r="Y28" s="58"/>
      <c r="Z28" s="58"/>
    </row>
    <row r="29" spans="1:26" s="1" customFormat="1" ht="13.5" customHeight="1">
      <c r="A29" s="26" t="s">
        <v>66</v>
      </c>
      <c r="B29" s="26"/>
      <c r="C29" s="26"/>
      <c r="D29" s="26"/>
      <c r="E29" s="26"/>
      <c r="F29" s="26"/>
      <c r="G29" s="26"/>
      <c r="H29" s="26"/>
      <c r="I29" s="26"/>
      <c r="J29" s="28" t="s">
        <v>35</v>
      </c>
      <c r="K29" s="28"/>
      <c r="L29" s="28"/>
      <c r="M29" s="28" t="s">
        <v>67</v>
      </c>
      <c r="N29" s="28"/>
      <c r="O29" s="28"/>
      <c r="P29" s="56">
        <f>175400</f>
        <v>175400</v>
      </c>
      <c r="Q29" s="56"/>
      <c r="R29" s="56"/>
      <c r="S29" s="56">
        <f>36075.14</f>
        <v>36075.14</v>
      </c>
      <c r="T29" s="56"/>
      <c r="U29" s="56"/>
      <c r="V29" s="56"/>
      <c r="W29" s="56"/>
      <c r="X29" s="58">
        <f>139324.86</f>
        <v>139324.86</v>
      </c>
      <c r="Y29" s="58"/>
      <c r="Z29" s="58"/>
    </row>
    <row r="30" spans="1:26" s="1" customFormat="1" ht="24" customHeight="1">
      <c r="A30" s="26" t="s">
        <v>68</v>
      </c>
      <c r="B30" s="26"/>
      <c r="C30" s="26"/>
      <c r="D30" s="26"/>
      <c r="E30" s="26"/>
      <c r="F30" s="26"/>
      <c r="G30" s="26"/>
      <c r="H30" s="26"/>
      <c r="I30" s="26"/>
      <c r="J30" s="28" t="s">
        <v>35</v>
      </c>
      <c r="K30" s="28"/>
      <c r="L30" s="28"/>
      <c r="M30" s="28" t="s">
        <v>69</v>
      </c>
      <c r="N30" s="28"/>
      <c r="O30" s="28"/>
      <c r="P30" s="56">
        <f>1900000</f>
        <v>1900000</v>
      </c>
      <c r="Q30" s="56"/>
      <c r="R30" s="56"/>
      <c r="S30" s="56">
        <f>1097805.94</f>
        <v>1097805.94</v>
      </c>
      <c r="T30" s="56"/>
      <c r="U30" s="56"/>
      <c r="V30" s="56"/>
      <c r="W30" s="56"/>
      <c r="X30" s="58">
        <f>802194.06</f>
        <v>802194.06</v>
      </c>
      <c r="Y30" s="58"/>
      <c r="Z30" s="58"/>
    </row>
    <row r="31" spans="1:26" s="1" customFormat="1" ht="24" customHeight="1">
      <c r="A31" s="26" t="s">
        <v>70</v>
      </c>
      <c r="B31" s="26"/>
      <c r="C31" s="26"/>
      <c r="D31" s="26"/>
      <c r="E31" s="26"/>
      <c r="F31" s="26"/>
      <c r="G31" s="26"/>
      <c r="H31" s="26"/>
      <c r="I31" s="26"/>
      <c r="J31" s="28" t="s">
        <v>35</v>
      </c>
      <c r="K31" s="28"/>
      <c r="L31" s="28"/>
      <c r="M31" s="28" t="s">
        <v>71</v>
      </c>
      <c r="N31" s="28"/>
      <c r="O31" s="28"/>
      <c r="P31" s="56">
        <f>200000</f>
        <v>200000</v>
      </c>
      <c r="Q31" s="56"/>
      <c r="R31" s="56"/>
      <c r="S31" s="56">
        <f>48997.62</f>
        <v>48997.62</v>
      </c>
      <c r="T31" s="56"/>
      <c r="U31" s="56"/>
      <c r="V31" s="56"/>
      <c r="W31" s="56"/>
      <c r="X31" s="58">
        <f>151002.38</f>
        <v>151002.38</v>
      </c>
      <c r="Y31" s="58"/>
      <c r="Z31" s="58"/>
    </row>
    <row r="32" spans="1:26" s="1" customFormat="1" ht="45" customHeight="1">
      <c r="A32" s="26" t="s">
        <v>72</v>
      </c>
      <c r="B32" s="26"/>
      <c r="C32" s="26"/>
      <c r="D32" s="26"/>
      <c r="E32" s="26"/>
      <c r="F32" s="26"/>
      <c r="G32" s="26"/>
      <c r="H32" s="26"/>
      <c r="I32" s="26"/>
      <c r="J32" s="28" t="s">
        <v>35</v>
      </c>
      <c r="K32" s="28"/>
      <c r="L32" s="28"/>
      <c r="M32" s="28" t="s">
        <v>73</v>
      </c>
      <c r="N32" s="28"/>
      <c r="O32" s="28"/>
      <c r="P32" s="56">
        <f>1000</f>
        <v>1000</v>
      </c>
      <c r="Q32" s="56"/>
      <c r="R32" s="56"/>
      <c r="S32" s="56">
        <f>20</f>
        <v>20</v>
      </c>
      <c r="T32" s="56"/>
      <c r="U32" s="56"/>
      <c r="V32" s="56"/>
      <c r="W32" s="56"/>
      <c r="X32" s="58">
        <f>980</f>
        <v>980</v>
      </c>
      <c r="Y32" s="58"/>
      <c r="Z32" s="58"/>
    </row>
    <row r="33" spans="1:26" s="1" customFormat="1" ht="45" customHeight="1">
      <c r="A33" s="26" t="s">
        <v>74</v>
      </c>
      <c r="B33" s="26"/>
      <c r="C33" s="26"/>
      <c r="D33" s="26"/>
      <c r="E33" s="26"/>
      <c r="F33" s="26"/>
      <c r="G33" s="26"/>
      <c r="H33" s="26"/>
      <c r="I33" s="26"/>
      <c r="J33" s="28" t="s">
        <v>35</v>
      </c>
      <c r="K33" s="28"/>
      <c r="L33" s="28"/>
      <c r="M33" s="28" t="s">
        <v>75</v>
      </c>
      <c r="N33" s="28"/>
      <c r="O33" s="28"/>
      <c r="P33" s="56">
        <f>2000</f>
        <v>2000</v>
      </c>
      <c r="Q33" s="56"/>
      <c r="R33" s="56"/>
      <c r="S33" s="30" t="s">
        <v>39</v>
      </c>
      <c r="T33" s="30"/>
      <c r="U33" s="30"/>
      <c r="V33" s="30"/>
      <c r="W33" s="30"/>
      <c r="X33" s="58">
        <f>2000</f>
        <v>2000</v>
      </c>
      <c r="Y33" s="58"/>
      <c r="Z33" s="58"/>
    </row>
    <row r="34" spans="1:26" s="1" customFormat="1" ht="24" customHeight="1">
      <c r="A34" s="26" t="s">
        <v>76</v>
      </c>
      <c r="B34" s="26"/>
      <c r="C34" s="26"/>
      <c r="D34" s="26"/>
      <c r="E34" s="26"/>
      <c r="F34" s="26"/>
      <c r="G34" s="26"/>
      <c r="H34" s="26"/>
      <c r="I34" s="26"/>
      <c r="J34" s="28" t="s">
        <v>35</v>
      </c>
      <c r="K34" s="28"/>
      <c r="L34" s="28"/>
      <c r="M34" s="28" t="s">
        <v>77</v>
      </c>
      <c r="N34" s="28"/>
      <c r="O34" s="28"/>
      <c r="P34" s="56">
        <f>1900000</f>
        <v>1900000</v>
      </c>
      <c r="Q34" s="56"/>
      <c r="R34" s="56"/>
      <c r="S34" s="56">
        <f>836232.85</f>
        <v>836232.85</v>
      </c>
      <c r="T34" s="56"/>
      <c r="U34" s="56"/>
      <c r="V34" s="56"/>
      <c r="W34" s="56"/>
      <c r="X34" s="58">
        <f>1063767.15</f>
        <v>1063767.15</v>
      </c>
      <c r="Y34" s="58"/>
      <c r="Z34" s="58"/>
    </row>
    <row r="35" spans="1:26" s="1" customFormat="1" ht="45" customHeight="1">
      <c r="A35" s="26" t="s">
        <v>78</v>
      </c>
      <c r="B35" s="26"/>
      <c r="C35" s="26"/>
      <c r="D35" s="26"/>
      <c r="E35" s="26"/>
      <c r="F35" s="26"/>
      <c r="G35" s="26"/>
      <c r="H35" s="26"/>
      <c r="I35" s="26"/>
      <c r="J35" s="28" t="s">
        <v>35</v>
      </c>
      <c r="K35" s="28"/>
      <c r="L35" s="28"/>
      <c r="M35" s="28" t="s">
        <v>79</v>
      </c>
      <c r="N35" s="28"/>
      <c r="O35" s="28"/>
      <c r="P35" s="56">
        <f>700000</f>
        <v>700000</v>
      </c>
      <c r="Q35" s="56"/>
      <c r="R35" s="56"/>
      <c r="S35" s="56">
        <f>321688.02</f>
        <v>321688.02</v>
      </c>
      <c r="T35" s="56"/>
      <c r="U35" s="56"/>
      <c r="V35" s="56"/>
      <c r="W35" s="56"/>
      <c r="X35" s="58">
        <f>378311.98</f>
        <v>378311.98</v>
      </c>
      <c r="Y35" s="58"/>
      <c r="Z35" s="58"/>
    </row>
    <row r="36" spans="1:26" s="1" customFormat="1" ht="13.5" customHeight="1">
      <c r="A36" s="26" t="s">
        <v>80</v>
      </c>
      <c r="B36" s="26"/>
      <c r="C36" s="26"/>
      <c r="D36" s="26"/>
      <c r="E36" s="26"/>
      <c r="F36" s="26"/>
      <c r="G36" s="26"/>
      <c r="H36" s="26"/>
      <c r="I36" s="26"/>
      <c r="J36" s="28" t="s">
        <v>35</v>
      </c>
      <c r="K36" s="28"/>
      <c r="L36" s="28"/>
      <c r="M36" s="28" t="s">
        <v>81</v>
      </c>
      <c r="N36" s="28"/>
      <c r="O36" s="28"/>
      <c r="P36" s="56">
        <f>1800000</f>
        <v>1800000</v>
      </c>
      <c r="Q36" s="56"/>
      <c r="R36" s="56"/>
      <c r="S36" s="56">
        <f>2368875.28</f>
        <v>2368875.28</v>
      </c>
      <c r="T36" s="56"/>
      <c r="U36" s="56"/>
      <c r="V36" s="56"/>
      <c r="W36" s="56"/>
      <c r="X36" s="57" t="s">
        <v>39</v>
      </c>
      <c r="Y36" s="57"/>
      <c r="Z36" s="57"/>
    </row>
    <row r="37" spans="1:26" s="1" customFormat="1" ht="13.5" customHeight="1">
      <c r="A37" s="26" t="s">
        <v>82</v>
      </c>
      <c r="B37" s="26"/>
      <c r="C37" s="26"/>
      <c r="D37" s="26"/>
      <c r="E37" s="26"/>
      <c r="F37" s="26"/>
      <c r="G37" s="26"/>
      <c r="H37" s="26"/>
      <c r="I37" s="26"/>
      <c r="J37" s="28" t="s">
        <v>35</v>
      </c>
      <c r="K37" s="28"/>
      <c r="L37" s="28"/>
      <c r="M37" s="28" t="s">
        <v>83</v>
      </c>
      <c r="N37" s="28"/>
      <c r="O37" s="28"/>
      <c r="P37" s="30" t="s">
        <v>39</v>
      </c>
      <c r="Q37" s="30"/>
      <c r="R37" s="30"/>
      <c r="S37" s="56">
        <f>703.63</f>
        <v>703.63</v>
      </c>
      <c r="T37" s="56"/>
      <c r="U37" s="56"/>
      <c r="V37" s="56"/>
      <c r="W37" s="56"/>
      <c r="X37" s="57" t="s">
        <v>39</v>
      </c>
      <c r="Y37" s="57"/>
      <c r="Z37" s="57"/>
    </row>
    <row r="38" spans="1:26" s="1" customFormat="1" ht="13.5" customHeight="1">
      <c r="A38" s="26" t="s">
        <v>84</v>
      </c>
      <c r="B38" s="26"/>
      <c r="C38" s="26"/>
      <c r="D38" s="26"/>
      <c r="E38" s="26"/>
      <c r="F38" s="26"/>
      <c r="G38" s="26"/>
      <c r="H38" s="26"/>
      <c r="I38" s="26"/>
      <c r="J38" s="28" t="s">
        <v>35</v>
      </c>
      <c r="K38" s="28"/>
      <c r="L38" s="28"/>
      <c r="M38" s="28" t="s">
        <v>85</v>
      </c>
      <c r="N38" s="28"/>
      <c r="O38" s="28"/>
      <c r="P38" s="56">
        <f>6000</f>
        <v>6000</v>
      </c>
      <c r="Q38" s="56"/>
      <c r="R38" s="56"/>
      <c r="S38" s="30" t="s">
        <v>39</v>
      </c>
      <c r="T38" s="30"/>
      <c r="U38" s="30"/>
      <c r="V38" s="30"/>
      <c r="W38" s="30"/>
      <c r="X38" s="58">
        <f>6000</f>
        <v>6000</v>
      </c>
      <c r="Y38" s="58"/>
      <c r="Z38" s="58"/>
    </row>
    <row r="39" spans="1:26" s="1" customFormat="1" ht="24" customHeight="1">
      <c r="A39" s="26" t="s">
        <v>86</v>
      </c>
      <c r="B39" s="26"/>
      <c r="C39" s="26"/>
      <c r="D39" s="26"/>
      <c r="E39" s="26"/>
      <c r="F39" s="26"/>
      <c r="G39" s="26"/>
      <c r="H39" s="26"/>
      <c r="I39" s="26"/>
      <c r="J39" s="28" t="s">
        <v>35</v>
      </c>
      <c r="K39" s="28"/>
      <c r="L39" s="28"/>
      <c r="M39" s="28" t="s">
        <v>87</v>
      </c>
      <c r="N39" s="28"/>
      <c r="O39" s="28"/>
      <c r="P39" s="56">
        <f>21327300</f>
        <v>21327300</v>
      </c>
      <c r="Q39" s="56"/>
      <c r="R39" s="56"/>
      <c r="S39" s="56">
        <f>9192513</f>
        <v>9192513</v>
      </c>
      <c r="T39" s="56"/>
      <c r="U39" s="56"/>
      <c r="V39" s="56"/>
      <c r="W39" s="56"/>
      <c r="X39" s="58">
        <f>12134787</f>
        <v>12134787</v>
      </c>
      <c r="Y39" s="58"/>
      <c r="Z39" s="58"/>
    </row>
    <row r="40" spans="1:26" s="1" customFormat="1" ht="13.5" customHeight="1">
      <c r="A40" s="26" t="s">
        <v>88</v>
      </c>
      <c r="B40" s="26"/>
      <c r="C40" s="26"/>
      <c r="D40" s="26"/>
      <c r="E40" s="26"/>
      <c r="F40" s="26"/>
      <c r="G40" s="26"/>
      <c r="H40" s="26"/>
      <c r="I40" s="26"/>
      <c r="J40" s="28" t="s">
        <v>35</v>
      </c>
      <c r="K40" s="28"/>
      <c r="L40" s="28"/>
      <c r="M40" s="28" t="s">
        <v>89</v>
      </c>
      <c r="N40" s="28"/>
      <c r="O40" s="28"/>
      <c r="P40" s="56">
        <f>16106.38</f>
        <v>16106.38</v>
      </c>
      <c r="Q40" s="56"/>
      <c r="R40" s="56"/>
      <c r="S40" s="56">
        <f>2500</f>
        <v>2500</v>
      </c>
      <c r="T40" s="56"/>
      <c r="U40" s="56"/>
      <c r="V40" s="56"/>
      <c r="W40" s="56"/>
      <c r="X40" s="58">
        <f>13606.38</f>
        <v>13606.38</v>
      </c>
      <c r="Y40" s="58"/>
      <c r="Z40" s="58"/>
    </row>
    <row r="41" spans="1:26" s="1" customFormat="1" ht="24" customHeight="1">
      <c r="A41" s="26" t="s">
        <v>90</v>
      </c>
      <c r="B41" s="26"/>
      <c r="C41" s="26"/>
      <c r="D41" s="26"/>
      <c r="E41" s="26"/>
      <c r="F41" s="26"/>
      <c r="G41" s="26"/>
      <c r="H41" s="26"/>
      <c r="I41" s="26"/>
      <c r="J41" s="28" t="s">
        <v>35</v>
      </c>
      <c r="K41" s="28"/>
      <c r="L41" s="28"/>
      <c r="M41" s="28" t="s">
        <v>91</v>
      </c>
      <c r="N41" s="28"/>
      <c r="O41" s="28"/>
      <c r="P41" s="56">
        <f>19800</f>
        <v>19800</v>
      </c>
      <c r="Q41" s="56"/>
      <c r="R41" s="56"/>
      <c r="S41" s="30" t="s">
        <v>39</v>
      </c>
      <c r="T41" s="30"/>
      <c r="U41" s="30"/>
      <c r="V41" s="30"/>
      <c r="W41" s="30"/>
      <c r="X41" s="58">
        <f>19800</f>
        <v>19800</v>
      </c>
      <c r="Y41" s="58"/>
      <c r="Z41" s="58"/>
    </row>
    <row r="42" spans="1:26" s="1" customFormat="1" ht="33.75" customHeight="1">
      <c r="A42" s="26" t="s">
        <v>92</v>
      </c>
      <c r="B42" s="26"/>
      <c r="C42" s="26"/>
      <c r="D42" s="26"/>
      <c r="E42" s="26"/>
      <c r="F42" s="26"/>
      <c r="G42" s="26"/>
      <c r="H42" s="26"/>
      <c r="I42" s="26"/>
      <c r="J42" s="28" t="s">
        <v>35</v>
      </c>
      <c r="K42" s="28"/>
      <c r="L42" s="28"/>
      <c r="M42" s="28" t="s">
        <v>93</v>
      </c>
      <c r="N42" s="28"/>
      <c r="O42" s="28"/>
      <c r="P42" s="56">
        <f>594700</f>
        <v>594700</v>
      </c>
      <c r="Q42" s="56"/>
      <c r="R42" s="56"/>
      <c r="S42" s="56">
        <f>355369.49</f>
        <v>355369.49</v>
      </c>
      <c r="T42" s="56"/>
      <c r="U42" s="56"/>
      <c r="V42" s="56"/>
      <c r="W42" s="56"/>
      <c r="X42" s="58">
        <f>239330.51</f>
        <v>239330.51</v>
      </c>
      <c r="Y42" s="58"/>
      <c r="Z42" s="58"/>
    </row>
    <row r="43" spans="1:26" s="1" customFormat="1" ht="24" customHeight="1">
      <c r="A43" s="26" t="s">
        <v>94</v>
      </c>
      <c r="B43" s="26"/>
      <c r="C43" s="26"/>
      <c r="D43" s="26"/>
      <c r="E43" s="26"/>
      <c r="F43" s="26"/>
      <c r="G43" s="26"/>
      <c r="H43" s="26"/>
      <c r="I43" s="26"/>
      <c r="J43" s="28" t="s">
        <v>35</v>
      </c>
      <c r="K43" s="28"/>
      <c r="L43" s="28"/>
      <c r="M43" s="28" t="s">
        <v>95</v>
      </c>
      <c r="N43" s="28"/>
      <c r="O43" s="28"/>
      <c r="P43" s="56">
        <f>21121700</f>
        <v>21121700</v>
      </c>
      <c r="Q43" s="56"/>
      <c r="R43" s="56"/>
      <c r="S43" s="56">
        <f>8167402.14</f>
        <v>8167402.14</v>
      </c>
      <c r="T43" s="56"/>
      <c r="U43" s="56"/>
      <c r="V43" s="56"/>
      <c r="W43" s="56"/>
      <c r="X43" s="58">
        <f>12954297.86</f>
        <v>12954297.86</v>
      </c>
      <c r="Y43" s="58"/>
      <c r="Z43" s="58"/>
    </row>
    <row r="44" spans="1:26" s="1" customFormat="1" ht="54.75" customHeight="1">
      <c r="A44" s="26" t="s">
        <v>96</v>
      </c>
      <c r="B44" s="26"/>
      <c r="C44" s="26"/>
      <c r="D44" s="26"/>
      <c r="E44" s="26"/>
      <c r="F44" s="26"/>
      <c r="G44" s="26"/>
      <c r="H44" s="26"/>
      <c r="I44" s="26"/>
      <c r="J44" s="28" t="s">
        <v>35</v>
      </c>
      <c r="K44" s="28"/>
      <c r="L44" s="28"/>
      <c r="M44" s="28" t="s">
        <v>97</v>
      </c>
      <c r="N44" s="28"/>
      <c r="O44" s="28"/>
      <c r="P44" s="30" t="s">
        <v>39</v>
      </c>
      <c r="Q44" s="30"/>
      <c r="R44" s="30"/>
      <c r="S44" s="56">
        <f>0</f>
        <v>0</v>
      </c>
      <c r="T44" s="56"/>
      <c r="U44" s="56"/>
      <c r="V44" s="56"/>
      <c r="W44" s="56"/>
      <c r="X44" s="57" t="s">
        <v>39</v>
      </c>
      <c r="Y44" s="57"/>
      <c r="Z44" s="57"/>
    </row>
    <row r="45" spans="1:26" s="1" customFormat="1" ht="13.5" customHeight="1">
      <c r="A45" s="55" t="s">
        <v>10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s="1" customFormat="1" ht="13.5" customHeight="1">
      <c r="A46" s="42" t="s">
        <v>98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1" customFormat="1" ht="34.5" customHeight="1">
      <c r="A47" s="43" t="s">
        <v>22</v>
      </c>
      <c r="B47" s="43"/>
      <c r="C47" s="43"/>
      <c r="D47" s="43"/>
      <c r="E47" s="43"/>
      <c r="F47" s="43"/>
      <c r="G47" s="43"/>
      <c r="H47" s="43"/>
      <c r="I47" s="43" t="s">
        <v>23</v>
      </c>
      <c r="J47" s="43"/>
      <c r="K47" s="43"/>
      <c r="L47" s="43" t="s">
        <v>99</v>
      </c>
      <c r="M47" s="43"/>
      <c r="N47" s="43"/>
      <c r="O47" s="44" t="s">
        <v>100</v>
      </c>
      <c r="P47" s="44"/>
      <c r="Q47" s="44" t="s">
        <v>25</v>
      </c>
      <c r="R47" s="44"/>
      <c r="S47" s="44"/>
      <c r="T47" s="44" t="s">
        <v>26</v>
      </c>
      <c r="U47" s="44"/>
      <c r="V47" s="44"/>
      <c r="W47" s="44"/>
      <c r="X47" s="44"/>
      <c r="Y47" s="45" t="s">
        <v>27</v>
      </c>
      <c r="Z47" s="45"/>
    </row>
    <row r="48" spans="1:26" s="1" customFormat="1" ht="13.5" customHeight="1">
      <c r="A48" s="39" t="s">
        <v>28</v>
      </c>
      <c r="B48" s="39"/>
      <c r="C48" s="39"/>
      <c r="D48" s="39"/>
      <c r="E48" s="39"/>
      <c r="F48" s="39"/>
      <c r="G48" s="39"/>
      <c r="H48" s="39"/>
      <c r="I48" s="39" t="s">
        <v>29</v>
      </c>
      <c r="J48" s="39"/>
      <c r="K48" s="39"/>
      <c r="L48" s="39" t="s">
        <v>30</v>
      </c>
      <c r="M48" s="39"/>
      <c r="N48" s="39"/>
      <c r="O48" s="40" t="s">
        <v>31</v>
      </c>
      <c r="P48" s="40"/>
      <c r="Q48" s="40" t="s">
        <v>32</v>
      </c>
      <c r="R48" s="40"/>
      <c r="S48" s="40"/>
      <c r="T48" s="40" t="s">
        <v>33</v>
      </c>
      <c r="U48" s="40"/>
      <c r="V48" s="40"/>
      <c r="W48" s="40"/>
      <c r="X48" s="40"/>
      <c r="Y48" s="41" t="s">
        <v>101</v>
      </c>
      <c r="Z48" s="41"/>
    </row>
    <row r="49" spans="1:26" s="1" customFormat="1" ht="13.5" customHeight="1">
      <c r="A49" s="34" t="s">
        <v>102</v>
      </c>
      <c r="B49" s="34"/>
      <c r="C49" s="34"/>
      <c r="D49" s="34"/>
      <c r="E49" s="34"/>
      <c r="F49" s="34"/>
      <c r="G49" s="34"/>
      <c r="H49" s="34"/>
      <c r="I49" s="35" t="s">
        <v>103</v>
      </c>
      <c r="J49" s="35"/>
      <c r="K49" s="35"/>
      <c r="L49" s="35" t="s">
        <v>36</v>
      </c>
      <c r="M49" s="35"/>
      <c r="N49" s="35"/>
      <c r="O49" s="53" t="s">
        <v>36</v>
      </c>
      <c r="P49" s="53"/>
      <c r="Q49" s="37">
        <f>99009919.13</f>
        <v>99009919.13</v>
      </c>
      <c r="R49" s="37"/>
      <c r="S49" s="37"/>
      <c r="T49" s="37">
        <f>42538429.65</f>
        <v>42538429.65</v>
      </c>
      <c r="U49" s="37"/>
      <c r="V49" s="37"/>
      <c r="W49" s="37"/>
      <c r="X49" s="37"/>
      <c r="Y49" s="54">
        <f>56471489.48</f>
        <v>56471489.48</v>
      </c>
      <c r="Z49" s="54"/>
    </row>
    <row r="50" spans="1:26" s="1" customFormat="1" ht="13.5" customHeight="1">
      <c r="A50" s="14" t="s">
        <v>104</v>
      </c>
      <c r="B50" s="14"/>
      <c r="C50" s="14"/>
      <c r="D50" s="14"/>
      <c r="E50" s="14"/>
      <c r="F50" s="14"/>
      <c r="G50" s="14"/>
      <c r="H50" s="14"/>
      <c r="I50" s="15" t="s">
        <v>103</v>
      </c>
      <c r="J50" s="15"/>
      <c r="K50" s="15"/>
      <c r="L50" s="15" t="s">
        <v>105</v>
      </c>
      <c r="M50" s="15"/>
      <c r="N50" s="15"/>
      <c r="O50" s="52" t="s">
        <v>106</v>
      </c>
      <c r="P50" s="52"/>
      <c r="Q50" s="17">
        <f>1507768</f>
        <v>1507768</v>
      </c>
      <c r="R50" s="17"/>
      <c r="S50" s="17"/>
      <c r="T50" s="17">
        <f>1072040.46</f>
        <v>1072040.46</v>
      </c>
      <c r="U50" s="17"/>
      <c r="V50" s="17"/>
      <c r="W50" s="17"/>
      <c r="X50" s="17"/>
      <c r="Y50" s="46">
        <f>435727.54</f>
        <v>435727.54</v>
      </c>
      <c r="Z50" s="46"/>
    </row>
    <row r="51" spans="1:26" s="1" customFormat="1" ht="13.5" customHeight="1">
      <c r="A51" s="14" t="s">
        <v>107</v>
      </c>
      <c r="B51" s="14"/>
      <c r="C51" s="14"/>
      <c r="D51" s="14"/>
      <c r="E51" s="14"/>
      <c r="F51" s="14"/>
      <c r="G51" s="14"/>
      <c r="H51" s="14"/>
      <c r="I51" s="15" t="s">
        <v>103</v>
      </c>
      <c r="J51" s="15"/>
      <c r="K51" s="15"/>
      <c r="L51" s="15" t="s">
        <v>108</v>
      </c>
      <c r="M51" s="15"/>
      <c r="N51" s="15"/>
      <c r="O51" s="52" t="s">
        <v>109</v>
      </c>
      <c r="P51" s="52"/>
      <c r="Q51" s="17">
        <f>228798</f>
        <v>228798</v>
      </c>
      <c r="R51" s="17"/>
      <c r="S51" s="17"/>
      <c r="T51" s="17">
        <f>226798</f>
        <v>226798</v>
      </c>
      <c r="U51" s="17"/>
      <c r="V51" s="17"/>
      <c r="W51" s="17"/>
      <c r="X51" s="17"/>
      <c r="Y51" s="46">
        <f>2000</f>
        <v>2000</v>
      </c>
      <c r="Z51" s="46"/>
    </row>
    <row r="52" spans="1:26" s="1" customFormat="1" ht="13.5" customHeight="1">
      <c r="A52" s="14" t="s">
        <v>110</v>
      </c>
      <c r="B52" s="14"/>
      <c r="C52" s="14"/>
      <c r="D52" s="14"/>
      <c r="E52" s="14"/>
      <c r="F52" s="14"/>
      <c r="G52" s="14"/>
      <c r="H52" s="14"/>
      <c r="I52" s="15" t="s">
        <v>103</v>
      </c>
      <c r="J52" s="15"/>
      <c r="K52" s="15"/>
      <c r="L52" s="15" t="s">
        <v>108</v>
      </c>
      <c r="M52" s="15"/>
      <c r="N52" s="15"/>
      <c r="O52" s="52" t="s">
        <v>111</v>
      </c>
      <c r="P52" s="52"/>
      <c r="Q52" s="17">
        <f>100000</f>
        <v>100000</v>
      </c>
      <c r="R52" s="17"/>
      <c r="S52" s="17"/>
      <c r="T52" s="21" t="s">
        <v>39</v>
      </c>
      <c r="U52" s="21"/>
      <c r="V52" s="21"/>
      <c r="W52" s="21"/>
      <c r="X52" s="21"/>
      <c r="Y52" s="46">
        <f>100000</f>
        <v>100000</v>
      </c>
      <c r="Z52" s="46"/>
    </row>
    <row r="53" spans="1:26" s="1" customFormat="1" ht="13.5" customHeight="1">
      <c r="A53" s="14" t="s">
        <v>112</v>
      </c>
      <c r="B53" s="14"/>
      <c r="C53" s="14"/>
      <c r="D53" s="14"/>
      <c r="E53" s="14"/>
      <c r="F53" s="14"/>
      <c r="G53" s="14"/>
      <c r="H53" s="14"/>
      <c r="I53" s="15" t="s">
        <v>103</v>
      </c>
      <c r="J53" s="15"/>
      <c r="K53" s="15"/>
      <c r="L53" s="15" t="s">
        <v>108</v>
      </c>
      <c r="M53" s="15"/>
      <c r="N53" s="15"/>
      <c r="O53" s="52" t="s">
        <v>113</v>
      </c>
      <c r="P53" s="52"/>
      <c r="Q53" s="17">
        <f>26686</f>
        <v>26686</v>
      </c>
      <c r="R53" s="17"/>
      <c r="S53" s="17"/>
      <c r="T53" s="21" t="s">
        <v>39</v>
      </c>
      <c r="U53" s="21"/>
      <c r="V53" s="21"/>
      <c r="W53" s="21"/>
      <c r="X53" s="21"/>
      <c r="Y53" s="46">
        <f>26686</f>
        <v>26686</v>
      </c>
      <c r="Z53" s="46"/>
    </row>
    <row r="54" spans="1:26" s="1" customFormat="1" ht="13.5" customHeight="1">
      <c r="A54" s="14" t="s">
        <v>114</v>
      </c>
      <c r="B54" s="14"/>
      <c r="C54" s="14"/>
      <c r="D54" s="14"/>
      <c r="E54" s="14"/>
      <c r="F54" s="14"/>
      <c r="G54" s="14"/>
      <c r="H54" s="14"/>
      <c r="I54" s="15" t="s">
        <v>103</v>
      </c>
      <c r="J54" s="15"/>
      <c r="K54" s="15"/>
      <c r="L54" s="15" t="s">
        <v>115</v>
      </c>
      <c r="M54" s="15"/>
      <c r="N54" s="15"/>
      <c r="O54" s="52" t="s">
        <v>116</v>
      </c>
      <c r="P54" s="52"/>
      <c r="Q54" s="17">
        <f>400000</f>
        <v>400000</v>
      </c>
      <c r="R54" s="17"/>
      <c r="S54" s="17"/>
      <c r="T54" s="17">
        <f>214146.87</f>
        <v>214146.87</v>
      </c>
      <c r="U54" s="17"/>
      <c r="V54" s="17"/>
      <c r="W54" s="17"/>
      <c r="X54" s="17"/>
      <c r="Y54" s="46">
        <f>185853.13</f>
        <v>185853.13</v>
      </c>
      <c r="Z54" s="46"/>
    </row>
    <row r="55" spans="1:26" s="1" customFormat="1" ht="13.5" customHeight="1">
      <c r="A55" s="14" t="s">
        <v>104</v>
      </c>
      <c r="B55" s="14"/>
      <c r="C55" s="14"/>
      <c r="D55" s="14"/>
      <c r="E55" s="14"/>
      <c r="F55" s="14"/>
      <c r="G55" s="14"/>
      <c r="H55" s="14"/>
      <c r="I55" s="15" t="s">
        <v>103</v>
      </c>
      <c r="J55" s="15"/>
      <c r="K55" s="15"/>
      <c r="L55" s="15" t="s">
        <v>117</v>
      </c>
      <c r="M55" s="15"/>
      <c r="N55" s="15"/>
      <c r="O55" s="52" t="s">
        <v>106</v>
      </c>
      <c r="P55" s="52"/>
      <c r="Q55" s="17">
        <f>11815472.66</f>
        <v>11815472.66</v>
      </c>
      <c r="R55" s="17"/>
      <c r="S55" s="17"/>
      <c r="T55" s="17">
        <f>5437904.64</f>
        <v>5437904.64</v>
      </c>
      <c r="U55" s="17"/>
      <c r="V55" s="17"/>
      <c r="W55" s="17"/>
      <c r="X55" s="17"/>
      <c r="Y55" s="46">
        <f>6377568.02</f>
        <v>6377568.02</v>
      </c>
      <c r="Z55" s="46"/>
    </row>
    <row r="56" spans="1:26" s="1" customFormat="1" ht="13.5" customHeight="1">
      <c r="A56" s="14" t="s">
        <v>118</v>
      </c>
      <c r="B56" s="14"/>
      <c r="C56" s="14"/>
      <c r="D56" s="14"/>
      <c r="E56" s="14"/>
      <c r="F56" s="14"/>
      <c r="G56" s="14"/>
      <c r="H56" s="14"/>
      <c r="I56" s="15" t="s">
        <v>103</v>
      </c>
      <c r="J56" s="15"/>
      <c r="K56" s="15"/>
      <c r="L56" s="15" t="s">
        <v>117</v>
      </c>
      <c r="M56" s="15"/>
      <c r="N56" s="15"/>
      <c r="O56" s="52" t="s">
        <v>119</v>
      </c>
      <c r="P56" s="52"/>
      <c r="Q56" s="17">
        <f>50000</f>
        <v>50000</v>
      </c>
      <c r="R56" s="17"/>
      <c r="S56" s="17"/>
      <c r="T56" s="17">
        <f>24720.6</f>
        <v>24720.6</v>
      </c>
      <c r="U56" s="17"/>
      <c r="V56" s="17"/>
      <c r="W56" s="17"/>
      <c r="X56" s="17"/>
      <c r="Y56" s="46">
        <f>25279.4</f>
        <v>25279.4</v>
      </c>
      <c r="Z56" s="46"/>
    </row>
    <row r="57" spans="1:26" s="1" customFormat="1" ht="13.5" customHeight="1">
      <c r="A57" s="14" t="s">
        <v>107</v>
      </c>
      <c r="B57" s="14"/>
      <c r="C57" s="14"/>
      <c r="D57" s="14"/>
      <c r="E57" s="14"/>
      <c r="F57" s="14"/>
      <c r="G57" s="14"/>
      <c r="H57" s="14"/>
      <c r="I57" s="15" t="s">
        <v>103</v>
      </c>
      <c r="J57" s="15"/>
      <c r="K57" s="15"/>
      <c r="L57" s="15" t="s">
        <v>120</v>
      </c>
      <c r="M57" s="15"/>
      <c r="N57" s="15"/>
      <c r="O57" s="52" t="s">
        <v>109</v>
      </c>
      <c r="P57" s="52"/>
      <c r="Q57" s="17">
        <f>1227276.9</f>
        <v>1227276.9</v>
      </c>
      <c r="R57" s="17"/>
      <c r="S57" s="17"/>
      <c r="T57" s="17">
        <f>660866.9</f>
        <v>660866.9</v>
      </c>
      <c r="U57" s="17"/>
      <c r="V57" s="17"/>
      <c r="W57" s="17"/>
      <c r="X57" s="17"/>
      <c r="Y57" s="46">
        <f>566410</f>
        <v>566410</v>
      </c>
      <c r="Z57" s="46"/>
    </row>
    <row r="58" spans="1:26" s="1" customFormat="1" ht="13.5" customHeight="1">
      <c r="A58" s="14" t="s">
        <v>110</v>
      </c>
      <c r="B58" s="14"/>
      <c r="C58" s="14"/>
      <c r="D58" s="14"/>
      <c r="E58" s="14"/>
      <c r="F58" s="14"/>
      <c r="G58" s="14"/>
      <c r="H58" s="14"/>
      <c r="I58" s="15" t="s">
        <v>103</v>
      </c>
      <c r="J58" s="15"/>
      <c r="K58" s="15"/>
      <c r="L58" s="15" t="s">
        <v>120</v>
      </c>
      <c r="M58" s="15"/>
      <c r="N58" s="15"/>
      <c r="O58" s="52" t="s">
        <v>111</v>
      </c>
      <c r="P58" s="52"/>
      <c r="Q58" s="17">
        <f>374200</f>
        <v>374200</v>
      </c>
      <c r="R58" s="17"/>
      <c r="S58" s="17"/>
      <c r="T58" s="17">
        <f>98540</f>
        <v>98540</v>
      </c>
      <c r="U58" s="17"/>
      <c r="V58" s="17"/>
      <c r="W58" s="17"/>
      <c r="X58" s="17"/>
      <c r="Y58" s="46">
        <f>275660</f>
        <v>275660</v>
      </c>
      <c r="Z58" s="46"/>
    </row>
    <row r="59" spans="1:26" s="1" customFormat="1" ht="13.5" customHeight="1">
      <c r="A59" s="14" t="s">
        <v>112</v>
      </c>
      <c r="B59" s="14"/>
      <c r="C59" s="14"/>
      <c r="D59" s="14"/>
      <c r="E59" s="14"/>
      <c r="F59" s="14"/>
      <c r="G59" s="14"/>
      <c r="H59" s="14"/>
      <c r="I59" s="15" t="s">
        <v>103</v>
      </c>
      <c r="J59" s="15"/>
      <c r="K59" s="15"/>
      <c r="L59" s="15" t="s">
        <v>120</v>
      </c>
      <c r="M59" s="15"/>
      <c r="N59" s="15"/>
      <c r="O59" s="52" t="s">
        <v>113</v>
      </c>
      <c r="P59" s="52"/>
      <c r="Q59" s="17">
        <f>5050</f>
        <v>5050</v>
      </c>
      <c r="R59" s="17"/>
      <c r="S59" s="17"/>
      <c r="T59" s="17">
        <f>5050</f>
        <v>5050</v>
      </c>
      <c r="U59" s="17"/>
      <c r="V59" s="17"/>
      <c r="W59" s="17"/>
      <c r="X59" s="17"/>
      <c r="Y59" s="46">
        <f>0</f>
        <v>0</v>
      </c>
      <c r="Z59" s="46"/>
    </row>
    <row r="60" spans="1:26" s="1" customFormat="1" ht="13.5" customHeight="1">
      <c r="A60" s="14" t="s">
        <v>114</v>
      </c>
      <c r="B60" s="14"/>
      <c r="C60" s="14"/>
      <c r="D60" s="14"/>
      <c r="E60" s="14"/>
      <c r="F60" s="14"/>
      <c r="G60" s="14"/>
      <c r="H60" s="14"/>
      <c r="I60" s="15" t="s">
        <v>103</v>
      </c>
      <c r="J60" s="15"/>
      <c r="K60" s="15"/>
      <c r="L60" s="15" t="s">
        <v>121</v>
      </c>
      <c r="M60" s="15"/>
      <c r="N60" s="15"/>
      <c r="O60" s="52" t="s">
        <v>116</v>
      </c>
      <c r="P60" s="52"/>
      <c r="Q60" s="17">
        <f>3236229.44</f>
        <v>3236229.44</v>
      </c>
      <c r="R60" s="17"/>
      <c r="S60" s="17"/>
      <c r="T60" s="17">
        <f>1500107.82</f>
        <v>1500107.82</v>
      </c>
      <c r="U60" s="17"/>
      <c r="V60" s="17"/>
      <c r="W60" s="17"/>
      <c r="X60" s="17"/>
      <c r="Y60" s="46">
        <f>1736121.62</f>
        <v>1736121.62</v>
      </c>
      <c r="Z60" s="46"/>
    </row>
    <row r="61" spans="1:26" s="1" customFormat="1" ht="13.5" customHeight="1">
      <c r="A61" s="14" t="s">
        <v>122</v>
      </c>
      <c r="B61" s="14"/>
      <c r="C61" s="14"/>
      <c r="D61" s="14"/>
      <c r="E61" s="14"/>
      <c r="F61" s="14"/>
      <c r="G61" s="14"/>
      <c r="H61" s="14"/>
      <c r="I61" s="15" t="s">
        <v>103</v>
      </c>
      <c r="J61" s="15"/>
      <c r="K61" s="15"/>
      <c r="L61" s="15" t="s">
        <v>123</v>
      </c>
      <c r="M61" s="15"/>
      <c r="N61" s="15"/>
      <c r="O61" s="52" t="s">
        <v>124</v>
      </c>
      <c r="P61" s="52"/>
      <c r="Q61" s="17">
        <f>32000</f>
        <v>32000</v>
      </c>
      <c r="R61" s="17"/>
      <c r="S61" s="17"/>
      <c r="T61" s="17">
        <f>8879.84</f>
        <v>8879.84</v>
      </c>
      <c r="U61" s="17"/>
      <c r="V61" s="17"/>
      <c r="W61" s="17"/>
      <c r="X61" s="17"/>
      <c r="Y61" s="46">
        <f>23120.16</f>
        <v>23120.16</v>
      </c>
      <c r="Z61" s="46"/>
    </row>
    <row r="62" spans="1:26" s="1" customFormat="1" ht="13.5" customHeight="1">
      <c r="A62" s="14" t="s">
        <v>125</v>
      </c>
      <c r="B62" s="14"/>
      <c r="C62" s="14"/>
      <c r="D62" s="14"/>
      <c r="E62" s="14"/>
      <c r="F62" s="14"/>
      <c r="G62" s="14"/>
      <c r="H62" s="14"/>
      <c r="I62" s="15" t="s">
        <v>103</v>
      </c>
      <c r="J62" s="15"/>
      <c r="K62" s="15"/>
      <c r="L62" s="15" t="s">
        <v>123</v>
      </c>
      <c r="M62" s="15"/>
      <c r="N62" s="15"/>
      <c r="O62" s="52" t="s">
        <v>126</v>
      </c>
      <c r="P62" s="52"/>
      <c r="Q62" s="17">
        <f>51600</f>
        <v>51600</v>
      </c>
      <c r="R62" s="17"/>
      <c r="S62" s="17"/>
      <c r="T62" s="17">
        <f>12000</f>
        <v>12000</v>
      </c>
      <c r="U62" s="17"/>
      <c r="V62" s="17"/>
      <c r="W62" s="17"/>
      <c r="X62" s="17"/>
      <c r="Y62" s="46">
        <f>39600</f>
        <v>39600</v>
      </c>
      <c r="Z62" s="46"/>
    </row>
    <row r="63" spans="1:26" s="1" customFormat="1" ht="13.5" customHeight="1">
      <c r="A63" s="14" t="s">
        <v>127</v>
      </c>
      <c r="B63" s="14"/>
      <c r="C63" s="14"/>
      <c r="D63" s="14"/>
      <c r="E63" s="14"/>
      <c r="F63" s="14"/>
      <c r="G63" s="14"/>
      <c r="H63" s="14"/>
      <c r="I63" s="15" t="s">
        <v>103</v>
      </c>
      <c r="J63" s="15"/>
      <c r="K63" s="15"/>
      <c r="L63" s="15" t="s">
        <v>123</v>
      </c>
      <c r="M63" s="15"/>
      <c r="N63" s="15"/>
      <c r="O63" s="52" t="s">
        <v>128</v>
      </c>
      <c r="P63" s="52"/>
      <c r="Q63" s="17">
        <f>15000</f>
        <v>15000</v>
      </c>
      <c r="R63" s="17"/>
      <c r="S63" s="17"/>
      <c r="T63" s="17">
        <f>6139.93</f>
        <v>6139.93</v>
      </c>
      <c r="U63" s="17"/>
      <c r="V63" s="17"/>
      <c r="W63" s="17"/>
      <c r="X63" s="17"/>
      <c r="Y63" s="46">
        <f>8860.07</f>
        <v>8860.07</v>
      </c>
      <c r="Z63" s="46"/>
    </row>
    <row r="64" spans="1:26" s="1" customFormat="1" ht="13.5" customHeight="1">
      <c r="A64" s="14" t="s">
        <v>129</v>
      </c>
      <c r="B64" s="14"/>
      <c r="C64" s="14"/>
      <c r="D64" s="14"/>
      <c r="E64" s="14"/>
      <c r="F64" s="14"/>
      <c r="G64" s="14"/>
      <c r="H64" s="14"/>
      <c r="I64" s="15" t="s">
        <v>103</v>
      </c>
      <c r="J64" s="15"/>
      <c r="K64" s="15"/>
      <c r="L64" s="15" t="s">
        <v>123</v>
      </c>
      <c r="M64" s="15"/>
      <c r="N64" s="15"/>
      <c r="O64" s="52" t="s">
        <v>130</v>
      </c>
      <c r="P64" s="52"/>
      <c r="Q64" s="17">
        <f>50000</f>
        <v>50000</v>
      </c>
      <c r="R64" s="17"/>
      <c r="S64" s="17"/>
      <c r="T64" s="21" t="s">
        <v>39</v>
      </c>
      <c r="U64" s="21"/>
      <c r="V64" s="21"/>
      <c r="W64" s="21"/>
      <c r="X64" s="21"/>
      <c r="Y64" s="46">
        <f>50000</f>
        <v>50000</v>
      </c>
      <c r="Z64" s="46"/>
    </row>
    <row r="65" spans="1:26" s="1" customFormat="1" ht="13.5" customHeight="1">
      <c r="A65" s="14" t="s">
        <v>131</v>
      </c>
      <c r="B65" s="14"/>
      <c r="C65" s="14"/>
      <c r="D65" s="14"/>
      <c r="E65" s="14"/>
      <c r="F65" s="14"/>
      <c r="G65" s="14"/>
      <c r="H65" s="14"/>
      <c r="I65" s="15" t="s">
        <v>103</v>
      </c>
      <c r="J65" s="15"/>
      <c r="K65" s="15"/>
      <c r="L65" s="15" t="s">
        <v>132</v>
      </c>
      <c r="M65" s="15"/>
      <c r="N65" s="15"/>
      <c r="O65" s="52" t="s">
        <v>133</v>
      </c>
      <c r="P65" s="52"/>
      <c r="Q65" s="17">
        <f>36000</f>
        <v>36000</v>
      </c>
      <c r="R65" s="17"/>
      <c r="S65" s="17"/>
      <c r="T65" s="17">
        <f>10033.97</f>
        <v>10033.97</v>
      </c>
      <c r="U65" s="17"/>
      <c r="V65" s="17"/>
      <c r="W65" s="17"/>
      <c r="X65" s="17"/>
      <c r="Y65" s="46">
        <f>25966.03</f>
        <v>25966.03</v>
      </c>
      <c r="Z65" s="46"/>
    </row>
    <row r="66" spans="1:26" s="1" customFormat="1" ht="24" customHeight="1">
      <c r="A66" s="14" t="s">
        <v>134</v>
      </c>
      <c r="B66" s="14"/>
      <c r="C66" s="14"/>
      <c r="D66" s="14"/>
      <c r="E66" s="14"/>
      <c r="F66" s="14"/>
      <c r="G66" s="14"/>
      <c r="H66" s="14"/>
      <c r="I66" s="15" t="s">
        <v>103</v>
      </c>
      <c r="J66" s="15"/>
      <c r="K66" s="15"/>
      <c r="L66" s="15" t="s">
        <v>132</v>
      </c>
      <c r="M66" s="15"/>
      <c r="N66" s="15"/>
      <c r="O66" s="52" t="s">
        <v>135</v>
      </c>
      <c r="P66" s="52"/>
      <c r="Q66" s="17">
        <f>1000</f>
        <v>1000</v>
      </c>
      <c r="R66" s="17"/>
      <c r="S66" s="17"/>
      <c r="T66" s="17">
        <f>500</f>
        <v>500</v>
      </c>
      <c r="U66" s="17"/>
      <c r="V66" s="17"/>
      <c r="W66" s="17"/>
      <c r="X66" s="17"/>
      <c r="Y66" s="46">
        <f>500</f>
        <v>500</v>
      </c>
      <c r="Z66" s="46"/>
    </row>
    <row r="67" spans="1:26" s="1" customFormat="1" ht="13.5" customHeight="1">
      <c r="A67" s="14" t="s">
        <v>136</v>
      </c>
      <c r="B67" s="14"/>
      <c r="C67" s="14"/>
      <c r="D67" s="14"/>
      <c r="E67" s="14"/>
      <c r="F67" s="14"/>
      <c r="G67" s="14"/>
      <c r="H67" s="14"/>
      <c r="I67" s="15" t="s">
        <v>103</v>
      </c>
      <c r="J67" s="15"/>
      <c r="K67" s="15"/>
      <c r="L67" s="15" t="s">
        <v>137</v>
      </c>
      <c r="M67" s="15"/>
      <c r="N67" s="15"/>
      <c r="O67" s="52" t="s">
        <v>138</v>
      </c>
      <c r="P67" s="52"/>
      <c r="Q67" s="17">
        <f>15000</f>
        <v>15000</v>
      </c>
      <c r="R67" s="17"/>
      <c r="S67" s="17"/>
      <c r="T67" s="17">
        <f>15000</f>
        <v>15000</v>
      </c>
      <c r="U67" s="17"/>
      <c r="V67" s="17"/>
      <c r="W67" s="17"/>
      <c r="X67" s="17"/>
      <c r="Y67" s="46">
        <f>0</f>
        <v>0</v>
      </c>
      <c r="Z67" s="46"/>
    </row>
    <row r="68" spans="1:26" s="1" customFormat="1" ht="13.5" customHeight="1">
      <c r="A68" s="14" t="s">
        <v>104</v>
      </c>
      <c r="B68" s="14"/>
      <c r="C68" s="14"/>
      <c r="D68" s="14"/>
      <c r="E68" s="14"/>
      <c r="F68" s="14"/>
      <c r="G68" s="14"/>
      <c r="H68" s="14"/>
      <c r="I68" s="15" t="s">
        <v>103</v>
      </c>
      <c r="J68" s="15"/>
      <c r="K68" s="15"/>
      <c r="L68" s="15" t="s">
        <v>139</v>
      </c>
      <c r="M68" s="15"/>
      <c r="N68" s="15"/>
      <c r="O68" s="52" t="s">
        <v>106</v>
      </c>
      <c r="P68" s="52"/>
      <c r="Q68" s="17">
        <f>541000</f>
        <v>541000</v>
      </c>
      <c r="R68" s="17"/>
      <c r="S68" s="17"/>
      <c r="T68" s="17">
        <f>148683</f>
        <v>148683</v>
      </c>
      <c r="U68" s="17"/>
      <c r="V68" s="17"/>
      <c r="W68" s="17"/>
      <c r="X68" s="17"/>
      <c r="Y68" s="46">
        <f>392317</f>
        <v>392317</v>
      </c>
      <c r="Z68" s="46"/>
    </row>
    <row r="69" spans="1:26" s="1" customFormat="1" ht="13.5" customHeight="1">
      <c r="A69" s="14" t="s">
        <v>114</v>
      </c>
      <c r="B69" s="14"/>
      <c r="C69" s="14"/>
      <c r="D69" s="14"/>
      <c r="E69" s="14"/>
      <c r="F69" s="14"/>
      <c r="G69" s="14"/>
      <c r="H69" s="14"/>
      <c r="I69" s="15" t="s">
        <v>103</v>
      </c>
      <c r="J69" s="15"/>
      <c r="K69" s="15"/>
      <c r="L69" s="15" t="s">
        <v>140</v>
      </c>
      <c r="M69" s="15"/>
      <c r="N69" s="15"/>
      <c r="O69" s="52" t="s">
        <v>116</v>
      </c>
      <c r="P69" s="52"/>
      <c r="Q69" s="17">
        <f>163000</f>
        <v>163000</v>
      </c>
      <c r="R69" s="17"/>
      <c r="S69" s="17"/>
      <c r="T69" s="21" t="s">
        <v>39</v>
      </c>
      <c r="U69" s="21"/>
      <c r="V69" s="21"/>
      <c r="W69" s="21"/>
      <c r="X69" s="21"/>
      <c r="Y69" s="46">
        <f>163000</f>
        <v>163000</v>
      </c>
      <c r="Z69" s="46"/>
    </row>
    <row r="70" spans="1:26" s="1" customFormat="1" ht="13.5" customHeight="1">
      <c r="A70" s="14" t="s">
        <v>136</v>
      </c>
      <c r="B70" s="14"/>
      <c r="C70" s="14"/>
      <c r="D70" s="14"/>
      <c r="E70" s="14"/>
      <c r="F70" s="14"/>
      <c r="G70" s="14"/>
      <c r="H70" s="14"/>
      <c r="I70" s="15" t="s">
        <v>103</v>
      </c>
      <c r="J70" s="15"/>
      <c r="K70" s="15"/>
      <c r="L70" s="15" t="s">
        <v>141</v>
      </c>
      <c r="M70" s="15"/>
      <c r="N70" s="15"/>
      <c r="O70" s="52" t="s">
        <v>138</v>
      </c>
      <c r="P70" s="52"/>
      <c r="Q70" s="17">
        <f>887200</f>
        <v>887200</v>
      </c>
      <c r="R70" s="17"/>
      <c r="S70" s="17"/>
      <c r="T70" s="21" t="s">
        <v>39</v>
      </c>
      <c r="U70" s="21"/>
      <c r="V70" s="21"/>
      <c r="W70" s="21"/>
      <c r="X70" s="21"/>
      <c r="Y70" s="46">
        <f>887200</f>
        <v>887200</v>
      </c>
      <c r="Z70" s="46"/>
    </row>
    <row r="71" spans="1:26" s="1" customFormat="1" ht="13.5" customHeight="1">
      <c r="A71" s="14" t="s">
        <v>136</v>
      </c>
      <c r="B71" s="14"/>
      <c r="C71" s="14"/>
      <c r="D71" s="14"/>
      <c r="E71" s="14"/>
      <c r="F71" s="14"/>
      <c r="G71" s="14"/>
      <c r="H71" s="14"/>
      <c r="I71" s="15" t="s">
        <v>103</v>
      </c>
      <c r="J71" s="15"/>
      <c r="K71" s="15"/>
      <c r="L71" s="15" t="s">
        <v>142</v>
      </c>
      <c r="M71" s="15"/>
      <c r="N71" s="15"/>
      <c r="O71" s="52" t="s">
        <v>138</v>
      </c>
      <c r="P71" s="52"/>
      <c r="Q71" s="17">
        <f>985200</f>
        <v>985200</v>
      </c>
      <c r="R71" s="17"/>
      <c r="S71" s="17"/>
      <c r="T71" s="21" t="s">
        <v>39</v>
      </c>
      <c r="U71" s="21"/>
      <c r="V71" s="21"/>
      <c r="W71" s="21"/>
      <c r="X71" s="21"/>
      <c r="Y71" s="46">
        <f>985200</f>
        <v>985200</v>
      </c>
      <c r="Z71" s="46"/>
    </row>
    <row r="72" spans="1:26" s="1" customFormat="1" ht="13.5" customHeight="1">
      <c r="A72" s="14" t="s">
        <v>143</v>
      </c>
      <c r="B72" s="14"/>
      <c r="C72" s="14"/>
      <c r="D72" s="14"/>
      <c r="E72" s="14"/>
      <c r="F72" s="14"/>
      <c r="G72" s="14"/>
      <c r="H72" s="14"/>
      <c r="I72" s="15" t="s">
        <v>103</v>
      </c>
      <c r="J72" s="15"/>
      <c r="K72" s="15"/>
      <c r="L72" s="15" t="s">
        <v>144</v>
      </c>
      <c r="M72" s="15"/>
      <c r="N72" s="15"/>
      <c r="O72" s="52" t="s">
        <v>103</v>
      </c>
      <c r="P72" s="52"/>
      <c r="Q72" s="17">
        <f>700000</f>
        <v>700000</v>
      </c>
      <c r="R72" s="17"/>
      <c r="S72" s="17"/>
      <c r="T72" s="21" t="s">
        <v>39</v>
      </c>
      <c r="U72" s="21"/>
      <c r="V72" s="21"/>
      <c r="W72" s="21"/>
      <c r="X72" s="21"/>
      <c r="Y72" s="46">
        <f>700000</f>
        <v>700000</v>
      </c>
      <c r="Z72" s="46"/>
    </row>
    <row r="73" spans="1:26" s="1" customFormat="1" ht="13.5" customHeight="1">
      <c r="A73" s="14" t="s">
        <v>104</v>
      </c>
      <c r="B73" s="14"/>
      <c r="C73" s="14"/>
      <c r="D73" s="14"/>
      <c r="E73" s="14"/>
      <c r="F73" s="14"/>
      <c r="G73" s="14"/>
      <c r="H73" s="14"/>
      <c r="I73" s="15" t="s">
        <v>103</v>
      </c>
      <c r="J73" s="15"/>
      <c r="K73" s="15"/>
      <c r="L73" s="15" t="s">
        <v>145</v>
      </c>
      <c r="M73" s="15"/>
      <c r="N73" s="15"/>
      <c r="O73" s="52" t="s">
        <v>106</v>
      </c>
      <c r="P73" s="52"/>
      <c r="Q73" s="17">
        <f>769000</f>
        <v>769000</v>
      </c>
      <c r="R73" s="17"/>
      <c r="S73" s="17"/>
      <c r="T73" s="17">
        <f>191833.34</f>
        <v>191833.34</v>
      </c>
      <c r="U73" s="17"/>
      <c r="V73" s="17"/>
      <c r="W73" s="17"/>
      <c r="X73" s="17"/>
      <c r="Y73" s="46">
        <f>577166.66</f>
        <v>577166.66</v>
      </c>
      <c r="Z73" s="46"/>
    </row>
    <row r="74" spans="1:26" s="1" customFormat="1" ht="13.5" customHeight="1">
      <c r="A74" s="14" t="s">
        <v>114</v>
      </c>
      <c r="B74" s="14"/>
      <c r="C74" s="14"/>
      <c r="D74" s="14"/>
      <c r="E74" s="14"/>
      <c r="F74" s="14"/>
      <c r="G74" s="14"/>
      <c r="H74" s="14"/>
      <c r="I74" s="15" t="s">
        <v>103</v>
      </c>
      <c r="J74" s="15"/>
      <c r="K74" s="15"/>
      <c r="L74" s="15" t="s">
        <v>146</v>
      </c>
      <c r="M74" s="15"/>
      <c r="N74" s="15"/>
      <c r="O74" s="52" t="s">
        <v>116</v>
      </c>
      <c r="P74" s="52"/>
      <c r="Q74" s="17">
        <f>231000</f>
        <v>231000</v>
      </c>
      <c r="R74" s="17"/>
      <c r="S74" s="17"/>
      <c r="T74" s="21" t="s">
        <v>39</v>
      </c>
      <c r="U74" s="21"/>
      <c r="V74" s="21"/>
      <c r="W74" s="21"/>
      <c r="X74" s="21"/>
      <c r="Y74" s="46">
        <f>231000</f>
        <v>231000</v>
      </c>
      <c r="Z74" s="46"/>
    </row>
    <row r="75" spans="1:26" s="1" customFormat="1" ht="13.5" customHeight="1">
      <c r="A75" s="14" t="s">
        <v>104</v>
      </c>
      <c r="B75" s="14"/>
      <c r="C75" s="14"/>
      <c r="D75" s="14"/>
      <c r="E75" s="14"/>
      <c r="F75" s="14"/>
      <c r="G75" s="14"/>
      <c r="H75" s="14"/>
      <c r="I75" s="15" t="s">
        <v>103</v>
      </c>
      <c r="J75" s="15"/>
      <c r="K75" s="15"/>
      <c r="L75" s="15" t="s">
        <v>147</v>
      </c>
      <c r="M75" s="15"/>
      <c r="N75" s="15"/>
      <c r="O75" s="52" t="s">
        <v>106</v>
      </c>
      <c r="P75" s="52"/>
      <c r="Q75" s="17">
        <f>8468901.8</f>
        <v>8468901.8</v>
      </c>
      <c r="R75" s="17"/>
      <c r="S75" s="17"/>
      <c r="T75" s="17">
        <f>3848193.87</f>
        <v>3848193.87</v>
      </c>
      <c r="U75" s="17"/>
      <c r="V75" s="17"/>
      <c r="W75" s="17"/>
      <c r="X75" s="17"/>
      <c r="Y75" s="46">
        <f>4620707.93</f>
        <v>4620707.93</v>
      </c>
      <c r="Z75" s="46"/>
    </row>
    <row r="76" spans="1:26" s="1" customFormat="1" ht="13.5" customHeight="1">
      <c r="A76" s="14" t="s">
        <v>118</v>
      </c>
      <c r="B76" s="14"/>
      <c r="C76" s="14"/>
      <c r="D76" s="14"/>
      <c r="E76" s="14"/>
      <c r="F76" s="14"/>
      <c r="G76" s="14"/>
      <c r="H76" s="14"/>
      <c r="I76" s="15" t="s">
        <v>103</v>
      </c>
      <c r="J76" s="15"/>
      <c r="K76" s="15"/>
      <c r="L76" s="15" t="s">
        <v>147</v>
      </c>
      <c r="M76" s="15"/>
      <c r="N76" s="15"/>
      <c r="O76" s="52" t="s">
        <v>119</v>
      </c>
      <c r="P76" s="52"/>
      <c r="Q76" s="17">
        <f>40000</f>
        <v>40000</v>
      </c>
      <c r="R76" s="17"/>
      <c r="S76" s="17"/>
      <c r="T76" s="17">
        <f>13471.17</f>
        <v>13471.17</v>
      </c>
      <c r="U76" s="17"/>
      <c r="V76" s="17"/>
      <c r="W76" s="17"/>
      <c r="X76" s="17"/>
      <c r="Y76" s="46">
        <f>26528.83</f>
        <v>26528.83</v>
      </c>
      <c r="Z76" s="46"/>
    </row>
    <row r="77" spans="1:26" s="1" customFormat="1" ht="13.5" customHeight="1">
      <c r="A77" s="14" t="s">
        <v>107</v>
      </c>
      <c r="B77" s="14"/>
      <c r="C77" s="14"/>
      <c r="D77" s="14"/>
      <c r="E77" s="14"/>
      <c r="F77" s="14"/>
      <c r="G77" s="14"/>
      <c r="H77" s="14"/>
      <c r="I77" s="15" t="s">
        <v>103</v>
      </c>
      <c r="J77" s="15"/>
      <c r="K77" s="15"/>
      <c r="L77" s="15" t="s">
        <v>148</v>
      </c>
      <c r="M77" s="15"/>
      <c r="N77" s="15"/>
      <c r="O77" s="52" t="s">
        <v>109</v>
      </c>
      <c r="P77" s="52"/>
      <c r="Q77" s="17">
        <f>28998.2</f>
        <v>28998.2</v>
      </c>
      <c r="R77" s="17"/>
      <c r="S77" s="17"/>
      <c r="T77" s="17">
        <f>28998.2</f>
        <v>28998.2</v>
      </c>
      <c r="U77" s="17"/>
      <c r="V77" s="17"/>
      <c r="W77" s="17"/>
      <c r="X77" s="17"/>
      <c r="Y77" s="46">
        <f>0</f>
        <v>0</v>
      </c>
      <c r="Z77" s="46"/>
    </row>
    <row r="78" spans="1:26" s="1" customFormat="1" ht="13.5" customHeight="1">
      <c r="A78" s="14" t="s">
        <v>110</v>
      </c>
      <c r="B78" s="14"/>
      <c r="C78" s="14"/>
      <c r="D78" s="14"/>
      <c r="E78" s="14"/>
      <c r="F78" s="14"/>
      <c r="G78" s="14"/>
      <c r="H78" s="14"/>
      <c r="I78" s="15" t="s">
        <v>103</v>
      </c>
      <c r="J78" s="15"/>
      <c r="K78" s="15"/>
      <c r="L78" s="15" t="s">
        <v>148</v>
      </c>
      <c r="M78" s="15"/>
      <c r="N78" s="15"/>
      <c r="O78" s="52" t="s">
        <v>111</v>
      </c>
      <c r="P78" s="52"/>
      <c r="Q78" s="17">
        <f>100000</f>
        <v>100000</v>
      </c>
      <c r="R78" s="17"/>
      <c r="S78" s="17"/>
      <c r="T78" s="21" t="s">
        <v>39</v>
      </c>
      <c r="U78" s="21"/>
      <c r="V78" s="21"/>
      <c r="W78" s="21"/>
      <c r="X78" s="21"/>
      <c r="Y78" s="46">
        <f>100000</f>
        <v>100000</v>
      </c>
      <c r="Z78" s="46"/>
    </row>
    <row r="79" spans="1:26" s="1" customFormat="1" ht="13.5" customHeight="1">
      <c r="A79" s="14" t="s">
        <v>112</v>
      </c>
      <c r="B79" s="14"/>
      <c r="C79" s="14"/>
      <c r="D79" s="14"/>
      <c r="E79" s="14"/>
      <c r="F79" s="14"/>
      <c r="G79" s="14"/>
      <c r="H79" s="14"/>
      <c r="I79" s="15" t="s">
        <v>103</v>
      </c>
      <c r="J79" s="15"/>
      <c r="K79" s="15"/>
      <c r="L79" s="15" t="s">
        <v>148</v>
      </c>
      <c r="M79" s="15"/>
      <c r="N79" s="15"/>
      <c r="O79" s="52" t="s">
        <v>113</v>
      </c>
      <c r="P79" s="52"/>
      <c r="Q79" s="17">
        <f>4950</f>
        <v>4950</v>
      </c>
      <c r="R79" s="17"/>
      <c r="S79" s="17"/>
      <c r="T79" s="17">
        <f>4950</f>
        <v>4950</v>
      </c>
      <c r="U79" s="17"/>
      <c r="V79" s="17"/>
      <c r="W79" s="17"/>
      <c r="X79" s="17"/>
      <c r="Y79" s="46">
        <f>0</f>
        <v>0</v>
      </c>
      <c r="Z79" s="46"/>
    </row>
    <row r="80" spans="1:26" s="1" customFormat="1" ht="13.5" customHeight="1">
      <c r="A80" s="14" t="s">
        <v>114</v>
      </c>
      <c r="B80" s="14"/>
      <c r="C80" s="14"/>
      <c r="D80" s="14"/>
      <c r="E80" s="14"/>
      <c r="F80" s="14"/>
      <c r="G80" s="14"/>
      <c r="H80" s="14"/>
      <c r="I80" s="15" t="s">
        <v>103</v>
      </c>
      <c r="J80" s="15"/>
      <c r="K80" s="15"/>
      <c r="L80" s="15" t="s">
        <v>149</v>
      </c>
      <c r="M80" s="15"/>
      <c r="N80" s="15"/>
      <c r="O80" s="52" t="s">
        <v>116</v>
      </c>
      <c r="P80" s="52"/>
      <c r="Q80" s="17">
        <f>2400000</f>
        <v>2400000</v>
      </c>
      <c r="R80" s="17"/>
      <c r="S80" s="17"/>
      <c r="T80" s="17">
        <f>985805.91</f>
        <v>985805.91</v>
      </c>
      <c r="U80" s="17"/>
      <c r="V80" s="17"/>
      <c r="W80" s="17"/>
      <c r="X80" s="17"/>
      <c r="Y80" s="46">
        <f>1414194.09</f>
        <v>1414194.09</v>
      </c>
      <c r="Z80" s="46"/>
    </row>
    <row r="81" spans="1:26" s="1" customFormat="1" ht="13.5" customHeight="1">
      <c r="A81" s="14" t="s">
        <v>125</v>
      </c>
      <c r="B81" s="14"/>
      <c r="C81" s="14"/>
      <c r="D81" s="14"/>
      <c r="E81" s="14"/>
      <c r="F81" s="14"/>
      <c r="G81" s="14"/>
      <c r="H81" s="14"/>
      <c r="I81" s="15" t="s">
        <v>103</v>
      </c>
      <c r="J81" s="15"/>
      <c r="K81" s="15"/>
      <c r="L81" s="15" t="s">
        <v>150</v>
      </c>
      <c r="M81" s="15"/>
      <c r="N81" s="15"/>
      <c r="O81" s="52" t="s">
        <v>126</v>
      </c>
      <c r="P81" s="52"/>
      <c r="Q81" s="17">
        <f>180000</f>
        <v>180000</v>
      </c>
      <c r="R81" s="17"/>
      <c r="S81" s="17"/>
      <c r="T81" s="17">
        <f>91938</f>
        <v>91938</v>
      </c>
      <c r="U81" s="17"/>
      <c r="V81" s="17"/>
      <c r="W81" s="17"/>
      <c r="X81" s="17"/>
      <c r="Y81" s="46">
        <f>88062</f>
        <v>88062</v>
      </c>
      <c r="Z81" s="46"/>
    </row>
    <row r="82" spans="1:26" s="1" customFormat="1" ht="13.5" customHeight="1">
      <c r="A82" s="14" t="s">
        <v>112</v>
      </c>
      <c r="B82" s="14"/>
      <c r="C82" s="14"/>
      <c r="D82" s="14"/>
      <c r="E82" s="14"/>
      <c r="F82" s="14"/>
      <c r="G82" s="14"/>
      <c r="H82" s="14"/>
      <c r="I82" s="15" t="s">
        <v>103</v>
      </c>
      <c r="J82" s="15"/>
      <c r="K82" s="15"/>
      <c r="L82" s="15" t="s">
        <v>150</v>
      </c>
      <c r="M82" s="15"/>
      <c r="N82" s="15"/>
      <c r="O82" s="52" t="s">
        <v>113</v>
      </c>
      <c r="P82" s="52"/>
      <c r="Q82" s="17">
        <f>161000</f>
        <v>161000</v>
      </c>
      <c r="R82" s="17"/>
      <c r="S82" s="17"/>
      <c r="T82" s="17">
        <f>44355.56</f>
        <v>44355.56</v>
      </c>
      <c r="U82" s="17"/>
      <c r="V82" s="17"/>
      <c r="W82" s="17"/>
      <c r="X82" s="17"/>
      <c r="Y82" s="46">
        <f>116644.44</f>
        <v>116644.44</v>
      </c>
      <c r="Z82" s="46"/>
    </row>
    <row r="83" spans="1:26" s="1" customFormat="1" ht="13.5" customHeight="1">
      <c r="A83" s="14" t="s">
        <v>151</v>
      </c>
      <c r="B83" s="14"/>
      <c r="C83" s="14"/>
      <c r="D83" s="14"/>
      <c r="E83" s="14"/>
      <c r="F83" s="14"/>
      <c r="G83" s="14"/>
      <c r="H83" s="14"/>
      <c r="I83" s="15" t="s">
        <v>103</v>
      </c>
      <c r="J83" s="15"/>
      <c r="K83" s="15"/>
      <c r="L83" s="15" t="s">
        <v>150</v>
      </c>
      <c r="M83" s="15"/>
      <c r="N83" s="15"/>
      <c r="O83" s="52" t="s">
        <v>152</v>
      </c>
      <c r="P83" s="52"/>
      <c r="Q83" s="17">
        <f>350000</f>
        <v>350000</v>
      </c>
      <c r="R83" s="17"/>
      <c r="S83" s="17"/>
      <c r="T83" s="17">
        <f>100000</f>
        <v>100000</v>
      </c>
      <c r="U83" s="17"/>
      <c r="V83" s="17"/>
      <c r="W83" s="17"/>
      <c r="X83" s="17"/>
      <c r="Y83" s="46">
        <f>250000</f>
        <v>250000</v>
      </c>
      <c r="Z83" s="46"/>
    </row>
    <row r="84" spans="1:26" s="1" customFormat="1" ht="13.5" customHeight="1">
      <c r="A84" s="14" t="s">
        <v>129</v>
      </c>
      <c r="B84" s="14"/>
      <c r="C84" s="14"/>
      <c r="D84" s="14"/>
      <c r="E84" s="14"/>
      <c r="F84" s="14"/>
      <c r="G84" s="14"/>
      <c r="H84" s="14"/>
      <c r="I84" s="15" t="s">
        <v>103</v>
      </c>
      <c r="J84" s="15"/>
      <c r="K84" s="15"/>
      <c r="L84" s="15" t="s">
        <v>150</v>
      </c>
      <c r="M84" s="15"/>
      <c r="N84" s="15"/>
      <c r="O84" s="52" t="s">
        <v>130</v>
      </c>
      <c r="P84" s="52"/>
      <c r="Q84" s="17">
        <f>90000</f>
        <v>90000</v>
      </c>
      <c r="R84" s="17"/>
      <c r="S84" s="17"/>
      <c r="T84" s="17">
        <f>22216.2</f>
        <v>22216.2</v>
      </c>
      <c r="U84" s="17"/>
      <c r="V84" s="17"/>
      <c r="W84" s="17"/>
      <c r="X84" s="17"/>
      <c r="Y84" s="46">
        <f>67783.8</f>
        <v>67783.8</v>
      </c>
      <c r="Z84" s="46"/>
    </row>
    <row r="85" spans="1:26" s="1" customFormat="1" ht="24" customHeight="1">
      <c r="A85" s="14" t="s">
        <v>153</v>
      </c>
      <c r="B85" s="14"/>
      <c r="C85" s="14"/>
      <c r="D85" s="14"/>
      <c r="E85" s="14"/>
      <c r="F85" s="14"/>
      <c r="G85" s="14"/>
      <c r="H85" s="14"/>
      <c r="I85" s="15" t="s">
        <v>103</v>
      </c>
      <c r="J85" s="15"/>
      <c r="K85" s="15"/>
      <c r="L85" s="15" t="s">
        <v>150</v>
      </c>
      <c r="M85" s="15"/>
      <c r="N85" s="15"/>
      <c r="O85" s="52" t="s">
        <v>154</v>
      </c>
      <c r="P85" s="52"/>
      <c r="Q85" s="17">
        <f>41000</f>
        <v>41000</v>
      </c>
      <c r="R85" s="17"/>
      <c r="S85" s="17"/>
      <c r="T85" s="17">
        <f>37695</f>
        <v>37695</v>
      </c>
      <c r="U85" s="17"/>
      <c r="V85" s="17"/>
      <c r="W85" s="17"/>
      <c r="X85" s="17"/>
      <c r="Y85" s="46">
        <f>3305</f>
        <v>3305</v>
      </c>
      <c r="Z85" s="46"/>
    </row>
    <row r="86" spans="1:26" s="1" customFormat="1" ht="13.5" customHeight="1">
      <c r="A86" s="14" t="s">
        <v>155</v>
      </c>
      <c r="B86" s="14"/>
      <c r="C86" s="14"/>
      <c r="D86" s="14"/>
      <c r="E86" s="14"/>
      <c r="F86" s="14"/>
      <c r="G86" s="14"/>
      <c r="H86" s="14"/>
      <c r="I86" s="15" t="s">
        <v>103</v>
      </c>
      <c r="J86" s="15"/>
      <c r="K86" s="15"/>
      <c r="L86" s="15" t="s">
        <v>156</v>
      </c>
      <c r="M86" s="15"/>
      <c r="N86" s="15"/>
      <c r="O86" s="52" t="s">
        <v>157</v>
      </c>
      <c r="P86" s="52"/>
      <c r="Q86" s="17">
        <f>35000</f>
        <v>35000</v>
      </c>
      <c r="R86" s="17"/>
      <c r="S86" s="17"/>
      <c r="T86" s="21" t="s">
        <v>39</v>
      </c>
      <c r="U86" s="21"/>
      <c r="V86" s="21"/>
      <c r="W86" s="21"/>
      <c r="X86" s="21"/>
      <c r="Y86" s="46">
        <f>35000</f>
        <v>35000</v>
      </c>
      <c r="Z86" s="46"/>
    </row>
    <row r="87" spans="1:26" s="1" customFormat="1" ht="13.5" customHeight="1">
      <c r="A87" s="14" t="s">
        <v>131</v>
      </c>
      <c r="B87" s="14"/>
      <c r="C87" s="14"/>
      <c r="D87" s="14"/>
      <c r="E87" s="14"/>
      <c r="F87" s="14"/>
      <c r="G87" s="14"/>
      <c r="H87" s="14"/>
      <c r="I87" s="15" t="s">
        <v>103</v>
      </c>
      <c r="J87" s="15"/>
      <c r="K87" s="15"/>
      <c r="L87" s="15" t="s">
        <v>158</v>
      </c>
      <c r="M87" s="15"/>
      <c r="N87" s="15"/>
      <c r="O87" s="52" t="s">
        <v>133</v>
      </c>
      <c r="P87" s="52"/>
      <c r="Q87" s="17">
        <f>500</f>
        <v>500</v>
      </c>
      <c r="R87" s="17"/>
      <c r="S87" s="17"/>
      <c r="T87" s="17">
        <f>217.42</f>
        <v>217.42</v>
      </c>
      <c r="U87" s="17"/>
      <c r="V87" s="17"/>
      <c r="W87" s="17"/>
      <c r="X87" s="17"/>
      <c r="Y87" s="46">
        <f>282.58</f>
        <v>282.58</v>
      </c>
      <c r="Z87" s="46"/>
    </row>
    <row r="88" spans="1:26" s="1" customFormat="1" ht="13.5" customHeight="1">
      <c r="A88" s="14" t="s">
        <v>125</v>
      </c>
      <c r="B88" s="14"/>
      <c r="C88" s="14"/>
      <c r="D88" s="14"/>
      <c r="E88" s="14"/>
      <c r="F88" s="14"/>
      <c r="G88" s="14"/>
      <c r="H88" s="14"/>
      <c r="I88" s="15" t="s">
        <v>103</v>
      </c>
      <c r="J88" s="15"/>
      <c r="K88" s="15"/>
      <c r="L88" s="15" t="s">
        <v>159</v>
      </c>
      <c r="M88" s="15"/>
      <c r="N88" s="15"/>
      <c r="O88" s="52" t="s">
        <v>126</v>
      </c>
      <c r="P88" s="52"/>
      <c r="Q88" s="17">
        <f>1800000</f>
        <v>1800000</v>
      </c>
      <c r="R88" s="17"/>
      <c r="S88" s="17"/>
      <c r="T88" s="17">
        <f>1800000</f>
        <v>1800000</v>
      </c>
      <c r="U88" s="17"/>
      <c r="V88" s="17"/>
      <c r="W88" s="17"/>
      <c r="X88" s="17"/>
      <c r="Y88" s="46">
        <f>0</f>
        <v>0</v>
      </c>
      <c r="Z88" s="46"/>
    </row>
    <row r="89" spans="1:26" s="1" customFormat="1" ht="13.5" customHeight="1">
      <c r="A89" s="14" t="s">
        <v>125</v>
      </c>
      <c r="B89" s="14"/>
      <c r="C89" s="14"/>
      <c r="D89" s="14"/>
      <c r="E89" s="14"/>
      <c r="F89" s="14"/>
      <c r="G89" s="14"/>
      <c r="H89" s="14"/>
      <c r="I89" s="15" t="s">
        <v>103</v>
      </c>
      <c r="J89" s="15"/>
      <c r="K89" s="15"/>
      <c r="L89" s="15" t="s">
        <v>160</v>
      </c>
      <c r="M89" s="15"/>
      <c r="N89" s="15"/>
      <c r="O89" s="52" t="s">
        <v>126</v>
      </c>
      <c r="P89" s="52"/>
      <c r="Q89" s="17">
        <f>8000</f>
        <v>8000</v>
      </c>
      <c r="R89" s="17"/>
      <c r="S89" s="17"/>
      <c r="T89" s="17">
        <f>8000</f>
        <v>8000</v>
      </c>
      <c r="U89" s="17"/>
      <c r="V89" s="17"/>
      <c r="W89" s="17"/>
      <c r="X89" s="17"/>
      <c r="Y89" s="46">
        <f>0</f>
        <v>0</v>
      </c>
      <c r="Z89" s="46"/>
    </row>
    <row r="90" spans="1:26" s="1" customFormat="1" ht="13.5" customHeight="1">
      <c r="A90" s="14" t="s">
        <v>112</v>
      </c>
      <c r="B90" s="14"/>
      <c r="C90" s="14"/>
      <c r="D90" s="14"/>
      <c r="E90" s="14"/>
      <c r="F90" s="14"/>
      <c r="G90" s="14"/>
      <c r="H90" s="14"/>
      <c r="I90" s="15" t="s">
        <v>103</v>
      </c>
      <c r="J90" s="15"/>
      <c r="K90" s="15"/>
      <c r="L90" s="15" t="s">
        <v>160</v>
      </c>
      <c r="M90" s="15"/>
      <c r="N90" s="15"/>
      <c r="O90" s="52" t="s">
        <v>113</v>
      </c>
      <c r="P90" s="52"/>
      <c r="Q90" s="17">
        <f>270000</f>
        <v>270000</v>
      </c>
      <c r="R90" s="17"/>
      <c r="S90" s="17"/>
      <c r="T90" s="17">
        <f>7000</f>
        <v>7000</v>
      </c>
      <c r="U90" s="17"/>
      <c r="V90" s="17"/>
      <c r="W90" s="17"/>
      <c r="X90" s="17"/>
      <c r="Y90" s="46">
        <f>263000</f>
        <v>263000</v>
      </c>
      <c r="Z90" s="46"/>
    </row>
    <row r="91" spans="1:26" s="1" customFormat="1" ht="13.5" customHeight="1">
      <c r="A91" s="14" t="s">
        <v>104</v>
      </c>
      <c r="B91" s="14"/>
      <c r="C91" s="14"/>
      <c r="D91" s="14"/>
      <c r="E91" s="14"/>
      <c r="F91" s="14"/>
      <c r="G91" s="14"/>
      <c r="H91" s="14"/>
      <c r="I91" s="15" t="s">
        <v>103</v>
      </c>
      <c r="J91" s="15"/>
      <c r="K91" s="15"/>
      <c r="L91" s="15" t="s">
        <v>161</v>
      </c>
      <c r="M91" s="15"/>
      <c r="N91" s="15"/>
      <c r="O91" s="52" t="s">
        <v>106</v>
      </c>
      <c r="P91" s="52"/>
      <c r="Q91" s="17">
        <f>456759</f>
        <v>456759</v>
      </c>
      <c r="R91" s="17"/>
      <c r="S91" s="17"/>
      <c r="T91" s="17">
        <f>197946.39</f>
        <v>197946.39</v>
      </c>
      <c r="U91" s="17"/>
      <c r="V91" s="17"/>
      <c r="W91" s="17"/>
      <c r="X91" s="17"/>
      <c r="Y91" s="46">
        <f>258812.61</f>
        <v>258812.61</v>
      </c>
      <c r="Z91" s="46"/>
    </row>
    <row r="92" spans="1:26" s="1" customFormat="1" ht="13.5" customHeight="1">
      <c r="A92" s="14" t="s">
        <v>114</v>
      </c>
      <c r="B92" s="14"/>
      <c r="C92" s="14"/>
      <c r="D92" s="14"/>
      <c r="E92" s="14"/>
      <c r="F92" s="14"/>
      <c r="G92" s="14"/>
      <c r="H92" s="14"/>
      <c r="I92" s="15" t="s">
        <v>103</v>
      </c>
      <c r="J92" s="15"/>
      <c r="K92" s="15"/>
      <c r="L92" s="15" t="s">
        <v>162</v>
      </c>
      <c r="M92" s="15"/>
      <c r="N92" s="15"/>
      <c r="O92" s="52" t="s">
        <v>116</v>
      </c>
      <c r="P92" s="52"/>
      <c r="Q92" s="17">
        <f>137941</f>
        <v>137941</v>
      </c>
      <c r="R92" s="17"/>
      <c r="S92" s="17"/>
      <c r="T92" s="17">
        <f>55279.26</f>
        <v>55279.26</v>
      </c>
      <c r="U92" s="17"/>
      <c r="V92" s="17"/>
      <c r="W92" s="17"/>
      <c r="X92" s="17"/>
      <c r="Y92" s="46">
        <f>82661.74</f>
        <v>82661.74</v>
      </c>
      <c r="Z92" s="46"/>
    </row>
    <row r="93" spans="1:26" s="1" customFormat="1" ht="13.5" customHeight="1">
      <c r="A93" s="14" t="s">
        <v>104</v>
      </c>
      <c r="B93" s="14"/>
      <c r="C93" s="14"/>
      <c r="D93" s="14"/>
      <c r="E93" s="14"/>
      <c r="F93" s="14"/>
      <c r="G93" s="14"/>
      <c r="H93" s="14"/>
      <c r="I93" s="15" t="s">
        <v>103</v>
      </c>
      <c r="J93" s="15"/>
      <c r="K93" s="15"/>
      <c r="L93" s="15" t="s">
        <v>163</v>
      </c>
      <c r="M93" s="15"/>
      <c r="N93" s="15"/>
      <c r="O93" s="52" t="s">
        <v>106</v>
      </c>
      <c r="P93" s="52"/>
      <c r="Q93" s="17">
        <f>40000</f>
        <v>40000</v>
      </c>
      <c r="R93" s="17"/>
      <c r="S93" s="17"/>
      <c r="T93" s="21" t="s">
        <v>39</v>
      </c>
      <c r="U93" s="21"/>
      <c r="V93" s="21"/>
      <c r="W93" s="21"/>
      <c r="X93" s="21"/>
      <c r="Y93" s="46">
        <f>40000</f>
        <v>40000</v>
      </c>
      <c r="Z93" s="46"/>
    </row>
    <row r="94" spans="1:26" s="1" customFormat="1" ht="13.5" customHeight="1">
      <c r="A94" s="14" t="s">
        <v>107</v>
      </c>
      <c r="B94" s="14"/>
      <c r="C94" s="14"/>
      <c r="D94" s="14"/>
      <c r="E94" s="14"/>
      <c r="F94" s="14"/>
      <c r="G94" s="14"/>
      <c r="H94" s="14"/>
      <c r="I94" s="15" t="s">
        <v>103</v>
      </c>
      <c r="J94" s="15"/>
      <c r="K94" s="15"/>
      <c r="L94" s="15" t="s">
        <v>164</v>
      </c>
      <c r="M94" s="15"/>
      <c r="N94" s="15"/>
      <c r="O94" s="52" t="s">
        <v>109</v>
      </c>
      <c r="P94" s="52"/>
      <c r="Q94" s="17">
        <f>50000</f>
        <v>50000</v>
      </c>
      <c r="R94" s="17"/>
      <c r="S94" s="17"/>
      <c r="T94" s="17">
        <f>50000</f>
        <v>50000</v>
      </c>
      <c r="U94" s="17"/>
      <c r="V94" s="17"/>
      <c r="W94" s="17"/>
      <c r="X94" s="17"/>
      <c r="Y94" s="46">
        <f>0</f>
        <v>0</v>
      </c>
      <c r="Z94" s="46"/>
    </row>
    <row r="95" spans="1:26" s="1" customFormat="1" ht="13.5" customHeight="1">
      <c r="A95" s="14" t="s">
        <v>114</v>
      </c>
      <c r="B95" s="14"/>
      <c r="C95" s="14"/>
      <c r="D95" s="14"/>
      <c r="E95" s="14"/>
      <c r="F95" s="14"/>
      <c r="G95" s="14"/>
      <c r="H95" s="14"/>
      <c r="I95" s="15" t="s">
        <v>103</v>
      </c>
      <c r="J95" s="15"/>
      <c r="K95" s="15"/>
      <c r="L95" s="15" t="s">
        <v>165</v>
      </c>
      <c r="M95" s="15"/>
      <c r="N95" s="15"/>
      <c r="O95" s="52" t="s">
        <v>116</v>
      </c>
      <c r="P95" s="52"/>
      <c r="Q95" s="17">
        <f>20000</f>
        <v>20000</v>
      </c>
      <c r="R95" s="17"/>
      <c r="S95" s="17"/>
      <c r="T95" s="21" t="s">
        <v>39</v>
      </c>
      <c r="U95" s="21"/>
      <c r="V95" s="21"/>
      <c r="W95" s="21"/>
      <c r="X95" s="21"/>
      <c r="Y95" s="46">
        <f>20000</f>
        <v>20000</v>
      </c>
      <c r="Z95" s="46"/>
    </row>
    <row r="96" spans="1:26" s="1" customFormat="1" ht="13.5" customHeight="1">
      <c r="A96" s="14" t="s">
        <v>125</v>
      </c>
      <c r="B96" s="14"/>
      <c r="C96" s="14"/>
      <c r="D96" s="14"/>
      <c r="E96" s="14"/>
      <c r="F96" s="14"/>
      <c r="G96" s="14"/>
      <c r="H96" s="14"/>
      <c r="I96" s="15" t="s">
        <v>103</v>
      </c>
      <c r="J96" s="15"/>
      <c r="K96" s="15"/>
      <c r="L96" s="15" t="s">
        <v>166</v>
      </c>
      <c r="M96" s="15"/>
      <c r="N96" s="15"/>
      <c r="O96" s="52" t="s">
        <v>126</v>
      </c>
      <c r="P96" s="52"/>
      <c r="Q96" s="17">
        <f>66096</f>
        <v>66096</v>
      </c>
      <c r="R96" s="17"/>
      <c r="S96" s="17"/>
      <c r="T96" s="17">
        <f>22032</f>
        <v>22032</v>
      </c>
      <c r="U96" s="17"/>
      <c r="V96" s="17"/>
      <c r="W96" s="17"/>
      <c r="X96" s="17"/>
      <c r="Y96" s="46">
        <f>44064</f>
        <v>44064</v>
      </c>
      <c r="Z96" s="46"/>
    </row>
    <row r="97" spans="1:26" s="1" customFormat="1" ht="13.5" customHeight="1">
      <c r="A97" s="14" t="s">
        <v>125</v>
      </c>
      <c r="B97" s="14"/>
      <c r="C97" s="14"/>
      <c r="D97" s="14"/>
      <c r="E97" s="14"/>
      <c r="F97" s="14"/>
      <c r="G97" s="14"/>
      <c r="H97" s="14"/>
      <c r="I97" s="15" t="s">
        <v>103</v>
      </c>
      <c r="J97" s="15"/>
      <c r="K97" s="15"/>
      <c r="L97" s="15" t="s">
        <v>167</v>
      </c>
      <c r="M97" s="15"/>
      <c r="N97" s="15"/>
      <c r="O97" s="52" t="s">
        <v>126</v>
      </c>
      <c r="P97" s="52"/>
      <c r="Q97" s="17">
        <f>409040.62</f>
        <v>409040.62</v>
      </c>
      <c r="R97" s="17"/>
      <c r="S97" s="17"/>
      <c r="T97" s="17">
        <f>153653.44</f>
        <v>153653.44</v>
      </c>
      <c r="U97" s="17"/>
      <c r="V97" s="17"/>
      <c r="W97" s="17"/>
      <c r="X97" s="17"/>
      <c r="Y97" s="46">
        <f>255387.18</f>
        <v>255387.18</v>
      </c>
      <c r="Z97" s="46"/>
    </row>
    <row r="98" spans="1:26" s="1" customFormat="1" ht="13.5" customHeight="1">
      <c r="A98" s="14" t="s">
        <v>112</v>
      </c>
      <c r="B98" s="14"/>
      <c r="C98" s="14"/>
      <c r="D98" s="14"/>
      <c r="E98" s="14"/>
      <c r="F98" s="14"/>
      <c r="G98" s="14"/>
      <c r="H98" s="14"/>
      <c r="I98" s="15" t="s">
        <v>103</v>
      </c>
      <c r="J98" s="15"/>
      <c r="K98" s="15"/>
      <c r="L98" s="15" t="s">
        <v>168</v>
      </c>
      <c r="M98" s="15"/>
      <c r="N98" s="15"/>
      <c r="O98" s="52" t="s">
        <v>113</v>
      </c>
      <c r="P98" s="52"/>
      <c r="Q98" s="17">
        <f>13606.38</f>
        <v>13606.38</v>
      </c>
      <c r="R98" s="17"/>
      <c r="S98" s="17"/>
      <c r="T98" s="21" t="s">
        <v>39</v>
      </c>
      <c r="U98" s="21"/>
      <c r="V98" s="21"/>
      <c r="W98" s="21"/>
      <c r="X98" s="21"/>
      <c r="Y98" s="46">
        <f>13606.38</f>
        <v>13606.38</v>
      </c>
      <c r="Z98" s="46"/>
    </row>
    <row r="99" spans="1:26" s="1" customFormat="1" ht="13.5" customHeight="1">
      <c r="A99" s="14" t="s">
        <v>127</v>
      </c>
      <c r="B99" s="14"/>
      <c r="C99" s="14"/>
      <c r="D99" s="14"/>
      <c r="E99" s="14"/>
      <c r="F99" s="14"/>
      <c r="G99" s="14"/>
      <c r="H99" s="14"/>
      <c r="I99" s="15" t="s">
        <v>103</v>
      </c>
      <c r="J99" s="15"/>
      <c r="K99" s="15"/>
      <c r="L99" s="15" t="s">
        <v>169</v>
      </c>
      <c r="M99" s="15"/>
      <c r="N99" s="15"/>
      <c r="O99" s="52" t="s">
        <v>128</v>
      </c>
      <c r="P99" s="52"/>
      <c r="Q99" s="17">
        <f>2500</f>
        <v>2500</v>
      </c>
      <c r="R99" s="17"/>
      <c r="S99" s="17"/>
      <c r="T99" s="17">
        <f>2500</f>
        <v>2500</v>
      </c>
      <c r="U99" s="17"/>
      <c r="V99" s="17"/>
      <c r="W99" s="17"/>
      <c r="X99" s="17"/>
      <c r="Y99" s="46">
        <f>0</f>
        <v>0</v>
      </c>
      <c r="Z99" s="46"/>
    </row>
    <row r="100" spans="1:26" s="1" customFormat="1" ht="13.5" customHeight="1">
      <c r="A100" s="14" t="s">
        <v>112</v>
      </c>
      <c r="B100" s="14"/>
      <c r="C100" s="14"/>
      <c r="D100" s="14"/>
      <c r="E100" s="14"/>
      <c r="F100" s="14"/>
      <c r="G100" s="14"/>
      <c r="H100" s="14"/>
      <c r="I100" s="15" t="s">
        <v>103</v>
      </c>
      <c r="J100" s="15"/>
      <c r="K100" s="15"/>
      <c r="L100" s="15" t="s">
        <v>170</v>
      </c>
      <c r="M100" s="15"/>
      <c r="N100" s="15"/>
      <c r="O100" s="52" t="s">
        <v>113</v>
      </c>
      <c r="P100" s="52"/>
      <c r="Q100" s="17">
        <f>13606.38</f>
        <v>13606.38</v>
      </c>
      <c r="R100" s="17"/>
      <c r="S100" s="17"/>
      <c r="T100" s="21" t="s">
        <v>39</v>
      </c>
      <c r="U100" s="21"/>
      <c r="V100" s="21"/>
      <c r="W100" s="21"/>
      <c r="X100" s="21"/>
      <c r="Y100" s="46">
        <f>13606.38</f>
        <v>13606.38</v>
      </c>
      <c r="Z100" s="46"/>
    </row>
    <row r="101" spans="1:26" s="1" customFormat="1" ht="13.5" customHeight="1">
      <c r="A101" s="14" t="s">
        <v>127</v>
      </c>
      <c r="B101" s="14"/>
      <c r="C101" s="14"/>
      <c r="D101" s="14"/>
      <c r="E101" s="14"/>
      <c r="F101" s="14"/>
      <c r="G101" s="14"/>
      <c r="H101" s="14"/>
      <c r="I101" s="15" t="s">
        <v>103</v>
      </c>
      <c r="J101" s="15"/>
      <c r="K101" s="15"/>
      <c r="L101" s="15" t="s">
        <v>171</v>
      </c>
      <c r="M101" s="15"/>
      <c r="N101" s="15"/>
      <c r="O101" s="52" t="s">
        <v>128</v>
      </c>
      <c r="P101" s="52"/>
      <c r="Q101" s="17">
        <f>2500</f>
        <v>2500</v>
      </c>
      <c r="R101" s="17"/>
      <c r="S101" s="17"/>
      <c r="T101" s="17">
        <f>2500</f>
        <v>2500</v>
      </c>
      <c r="U101" s="17"/>
      <c r="V101" s="17"/>
      <c r="W101" s="17"/>
      <c r="X101" s="17"/>
      <c r="Y101" s="46">
        <f>0</f>
        <v>0</v>
      </c>
      <c r="Z101" s="46"/>
    </row>
    <row r="102" spans="1:26" s="1" customFormat="1" ht="13.5" customHeight="1">
      <c r="A102" s="14" t="s">
        <v>114</v>
      </c>
      <c r="B102" s="14"/>
      <c r="C102" s="14"/>
      <c r="D102" s="14"/>
      <c r="E102" s="14"/>
      <c r="F102" s="14"/>
      <c r="G102" s="14"/>
      <c r="H102" s="14"/>
      <c r="I102" s="15" t="s">
        <v>103</v>
      </c>
      <c r="J102" s="15"/>
      <c r="K102" s="15"/>
      <c r="L102" s="15" t="s">
        <v>172</v>
      </c>
      <c r="M102" s="15"/>
      <c r="N102" s="15"/>
      <c r="O102" s="52" t="s">
        <v>116</v>
      </c>
      <c r="P102" s="52"/>
      <c r="Q102" s="17">
        <f>90000</f>
        <v>90000</v>
      </c>
      <c r="R102" s="17"/>
      <c r="S102" s="17"/>
      <c r="T102" s="21" t="s">
        <v>39</v>
      </c>
      <c r="U102" s="21"/>
      <c r="V102" s="21"/>
      <c r="W102" s="21"/>
      <c r="X102" s="21"/>
      <c r="Y102" s="46">
        <f>90000</f>
        <v>90000</v>
      </c>
      <c r="Z102" s="46"/>
    </row>
    <row r="103" spans="1:26" s="1" customFormat="1" ht="13.5" customHeight="1">
      <c r="A103" s="14" t="s">
        <v>104</v>
      </c>
      <c r="B103" s="14"/>
      <c r="C103" s="14"/>
      <c r="D103" s="14"/>
      <c r="E103" s="14"/>
      <c r="F103" s="14"/>
      <c r="G103" s="14"/>
      <c r="H103" s="14"/>
      <c r="I103" s="15" t="s">
        <v>103</v>
      </c>
      <c r="J103" s="15"/>
      <c r="K103" s="15"/>
      <c r="L103" s="15" t="s">
        <v>173</v>
      </c>
      <c r="M103" s="15"/>
      <c r="N103" s="15"/>
      <c r="O103" s="52" t="s">
        <v>106</v>
      </c>
      <c r="P103" s="52"/>
      <c r="Q103" s="17">
        <f>365495.01</f>
        <v>365495.01</v>
      </c>
      <c r="R103" s="17"/>
      <c r="S103" s="17"/>
      <c r="T103" s="21" t="s">
        <v>39</v>
      </c>
      <c r="U103" s="21"/>
      <c r="V103" s="21"/>
      <c r="W103" s="21"/>
      <c r="X103" s="21"/>
      <c r="Y103" s="46">
        <f>365495.01</f>
        <v>365495.01</v>
      </c>
      <c r="Z103" s="46"/>
    </row>
    <row r="104" spans="1:26" s="1" customFormat="1" ht="13.5" customHeight="1">
      <c r="A104" s="14" t="s">
        <v>114</v>
      </c>
      <c r="B104" s="14"/>
      <c r="C104" s="14"/>
      <c r="D104" s="14"/>
      <c r="E104" s="14"/>
      <c r="F104" s="14"/>
      <c r="G104" s="14"/>
      <c r="H104" s="14"/>
      <c r="I104" s="15" t="s">
        <v>103</v>
      </c>
      <c r="J104" s="15"/>
      <c r="K104" s="15"/>
      <c r="L104" s="15" t="s">
        <v>174</v>
      </c>
      <c r="M104" s="15"/>
      <c r="N104" s="15"/>
      <c r="O104" s="52" t="s">
        <v>116</v>
      </c>
      <c r="P104" s="52"/>
      <c r="Q104" s="17">
        <f>17840.04</f>
        <v>17840.04</v>
      </c>
      <c r="R104" s="17"/>
      <c r="S104" s="17"/>
      <c r="T104" s="21" t="s">
        <v>39</v>
      </c>
      <c r="U104" s="21"/>
      <c r="V104" s="21"/>
      <c r="W104" s="21"/>
      <c r="X104" s="21"/>
      <c r="Y104" s="46">
        <f>17840.04</f>
        <v>17840.04</v>
      </c>
      <c r="Z104" s="46"/>
    </row>
    <row r="105" spans="1:26" s="1" customFormat="1" ht="13.5" customHeight="1">
      <c r="A105" s="14" t="s">
        <v>112</v>
      </c>
      <c r="B105" s="14"/>
      <c r="C105" s="14"/>
      <c r="D105" s="14"/>
      <c r="E105" s="14"/>
      <c r="F105" s="14"/>
      <c r="G105" s="14"/>
      <c r="H105" s="14"/>
      <c r="I105" s="15" t="s">
        <v>103</v>
      </c>
      <c r="J105" s="15"/>
      <c r="K105" s="15"/>
      <c r="L105" s="15" t="s">
        <v>175</v>
      </c>
      <c r="M105" s="15"/>
      <c r="N105" s="15"/>
      <c r="O105" s="52" t="s">
        <v>113</v>
      </c>
      <c r="P105" s="52"/>
      <c r="Q105" s="17">
        <f>19800</f>
        <v>19800</v>
      </c>
      <c r="R105" s="17"/>
      <c r="S105" s="17"/>
      <c r="T105" s="21" t="s">
        <v>39</v>
      </c>
      <c r="U105" s="21"/>
      <c r="V105" s="21"/>
      <c r="W105" s="21"/>
      <c r="X105" s="21"/>
      <c r="Y105" s="46">
        <f>19800</f>
        <v>19800</v>
      </c>
      <c r="Z105" s="46"/>
    </row>
    <row r="106" spans="1:26" s="1" customFormat="1" ht="13.5" customHeight="1">
      <c r="A106" s="14" t="s">
        <v>125</v>
      </c>
      <c r="B106" s="14"/>
      <c r="C106" s="14"/>
      <c r="D106" s="14"/>
      <c r="E106" s="14"/>
      <c r="F106" s="14"/>
      <c r="G106" s="14"/>
      <c r="H106" s="14"/>
      <c r="I106" s="15" t="s">
        <v>103</v>
      </c>
      <c r="J106" s="15"/>
      <c r="K106" s="15"/>
      <c r="L106" s="15" t="s">
        <v>176</v>
      </c>
      <c r="M106" s="15"/>
      <c r="N106" s="15"/>
      <c r="O106" s="52" t="s">
        <v>126</v>
      </c>
      <c r="P106" s="52"/>
      <c r="Q106" s="17">
        <f>2200000</f>
        <v>2200000</v>
      </c>
      <c r="R106" s="17"/>
      <c r="S106" s="17"/>
      <c r="T106" s="17">
        <f>1973256</f>
        <v>1973256</v>
      </c>
      <c r="U106" s="17"/>
      <c r="V106" s="17"/>
      <c r="W106" s="17"/>
      <c r="X106" s="17"/>
      <c r="Y106" s="46">
        <f>226744</f>
        <v>226744</v>
      </c>
      <c r="Z106" s="46"/>
    </row>
    <row r="107" spans="1:26" s="1" customFormat="1" ht="13.5" customHeight="1">
      <c r="A107" s="14" t="s">
        <v>125</v>
      </c>
      <c r="B107" s="14"/>
      <c r="C107" s="14"/>
      <c r="D107" s="14"/>
      <c r="E107" s="14"/>
      <c r="F107" s="14"/>
      <c r="G107" s="14"/>
      <c r="H107" s="14"/>
      <c r="I107" s="15" t="s">
        <v>103</v>
      </c>
      <c r="J107" s="15"/>
      <c r="K107" s="15"/>
      <c r="L107" s="15" t="s">
        <v>177</v>
      </c>
      <c r="M107" s="15"/>
      <c r="N107" s="15"/>
      <c r="O107" s="52" t="s">
        <v>126</v>
      </c>
      <c r="P107" s="52"/>
      <c r="Q107" s="17">
        <f>6169082.09</f>
        <v>6169082.09</v>
      </c>
      <c r="R107" s="17"/>
      <c r="S107" s="17"/>
      <c r="T107" s="17">
        <f>3840634</f>
        <v>3840634</v>
      </c>
      <c r="U107" s="17"/>
      <c r="V107" s="17"/>
      <c r="W107" s="17"/>
      <c r="X107" s="17"/>
      <c r="Y107" s="46">
        <f>2328448.09</f>
        <v>2328448.09</v>
      </c>
      <c r="Z107" s="46"/>
    </row>
    <row r="108" spans="1:26" s="1" customFormat="1" ht="13.5" customHeight="1">
      <c r="A108" s="14" t="s">
        <v>178</v>
      </c>
      <c r="B108" s="14"/>
      <c r="C108" s="14"/>
      <c r="D108" s="14"/>
      <c r="E108" s="14"/>
      <c r="F108" s="14"/>
      <c r="G108" s="14"/>
      <c r="H108" s="14"/>
      <c r="I108" s="15" t="s">
        <v>103</v>
      </c>
      <c r="J108" s="15"/>
      <c r="K108" s="15"/>
      <c r="L108" s="15" t="s">
        <v>179</v>
      </c>
      <c r="M108" s="15"/>
      <c r="N108" s="15"/>
      <c r="O108" s="52" t="s">
        <v>180</v>
      </c>
      <c r="P108" s="52"/>
      <c r="Q108" s="17">
        <f>424000</f>
        <v>424000</v>
      </c>
      <c r="R108" s="17"/>
      <c r="S108" s="17"/>
      <c r="T108" s="17">
        <f>169195.78</f>
        <v>169195.78</v>
      </c>
      <c r="U108" s="17"/>
      <c r="V108" s="17"/>
      <c r="W108" s="17"/>
      <c r="X108" s="17"/>
      <c r="Y108" s="46">
        <f>254804.22</f>
        <v>254804.22</v>
      </c>
      <c r="Z108" s="46"/>
    </row>
    <row r="109" spans="1:26" s="1" customFormat="1" ht="13.5" customHeight="1">
      <c r="A109" s="14" t="s">
        <v>178</v>
      </c>
      <c r="B109" s="14"/>
      <c r="C109" s="14"/>
      <c r="D109" s="14"/>
      <c r="E109" s="14"/>
      <c r="F109" s="14"/>
      <c r="G109" s="14"/>
      <c r="H109" s="14"/>
      <c r="I109" s="15" t="s">
        <v>103</v>
      </c>
      <c r="J109" s="15"/>
      <c r="K109" s="15"/>
      <c r="L109" s="15" t="s">
        <v>181</v>
      </c>
      <c r="M109" s="15"/>
      <c r="N109" s="15"/>
      <c r="O109" s="52" t="s">
        <v>180</v>
      </c>
      <c r="P109" s="52"/>
      <c r="Q109" s="17">
        <f>10000</f>
        <v>10000</v>
      </c>
      <c r="R109" s="17"/>
      <c r="S109" s="17"/>
      <c r="T109" s="17">
        <f>6894.16</f>
        <v>6894.16</v>
      </c>
      <c r="U109" s="17"/>
      <c r="V109" s="17"/>
      <c r="W109" s="17"/>
      <c r="X109" s="17"/>
      <c r="Y109" s="46">
        <f>3105.84</f>
        <v>3105.84</v>
      </c>
      <c r="Z109" s="46"/>
    </row>
    <row r="110" spans="1:26" s="1" customFormat="1" ht="13.5" customHeight="1">
      <c r="A110" s="14" t="s">
        <v>112</v>
      </c>
      <c r="B110" s="14"/>
      <c r="C110" s="14"/>
      <c r="D110" s="14"/>
      <c r="E110" s="14"/>
      <c r="F110" s="14"/>
      <c r="G110" s="14"/>
      <c r="H110" s="14"/>
      <c r="I110" s="15" t="s">
        <v>103</v>
      </c>
      <c r="J110" s="15"/>
      <c r="K110" s="15"/>
      <c r="L110" s="15" t="s">
        <v>182</v>
      </c>
      <c r="M110" s="15"/>
      <c r="N110" s="15"/>
      <c r="O110" s="52" t="s">
        <v>113</v>
      </c>
      <c r="P110" s="52"/>
      <c r="Q110" s="17">
        <f>14700</f>
        <v>14700</v>
      </c>
      <c r="R110" s="17"/>
      <c r="S110" s="17"/>
      <c r="T110" s="17">
        <f>14700</f>
        <v>14700</v>
      </c>
      <c r="U110" s="17"/>
      <c r="V110" s="17"/>
      <c r="W110" s="17"/>
      <c r="X110" s="17"/>
      <c r="Y110" s="46">
        <f>0</f>
        <v>0</v>
      </c>
      <c r="Z110" s="46"/>
    </row>
    <row r="111" spans="1:26" s="1" customFormat="1" ht="13.5" customHeight="1">
      <c r="A111" s="14" t="s">
        <v>125</v>
      </c>
      <c r="B111" s="14"/>
      <c r="C111" s="14"/>
      <c r="D111" s="14"/>
      <c r="E111" s="14"/>
      <c r="F111" s="14"/>
      <c r="G111" s="14"/>
      <c r="H111" s="14"/>
      <c r="I111" s="15" t="s">
        <v>103</v>
      </c>
      <c r="J111" s="15"/>
      <c r="K111" s="15"/>
      <c r="L111" s="15" t="s">
        <v>183</v>
      </c>
      <c r="M111" s="15"/>
      <c r="N111" s="15"/>
      <c r="O111" s="52" t="s">
        <v>126</v>
      </c>
      <c r="P111" s="52"/>
      <c r="Q111" s="17">
        <f>651950</f>
        <v>651950</v>
      </c>
      <c r="R111" s="17"/>
      <c r="S111" s="17"/>
      <c r="T111" s="17">
        <f>239080.4</f>
        <v>239080.4</v>
      </c>
      <c r="U111" s="17"/>
      <c r="V111" s="17"/>
      <c r="W111" s="17"/>
      <c r="X111" s="17"/>
      <c r="Y111" s="46">
        <f>412869.6</f>
        <v>412869.6</v>
      </c>
      <c r="Z111" s="46"/>
    </row>
    <row r="112" spans="1:26" s="1" customFormat="1" ht="13.5" customHeight="1">
      <c r="A112" s="14" t="s">
        <v>112</v>
      </c>
      <c r="B112" s="14"/>
      <c r="C112" s="14"/>
      <c r="D112" s="14"/>
      <c r="E112" s="14"/>
      <c r="F112" s="14"/>
      <c r="G112" s="14"/>
      <c r="H112" s="14"/>
      <c r="I112" s="15" t="s">
        <v>103</v>
      </c>
      <c r="J112" s="15"/>
      <c r="K112" s="15"/>
      <c r="L112" s="15" t="s">
        <v>183</v>
      </c>
      <c r="M112" s="15"/>
      <c r="N112" s="15"/>
      <c r="O112" s="52" t="s">
        <v>113</v>
      </c>
      <c r="P112" s="52"/>
      <c r="Q112" s="17">
        <f>529418</f>
        <v>529418</v>
      </c>
      <c r="R112" s="17"/>
      <c r="S112" s="17"/>
      <c r="T112" s="17">
        <f>216174</f>
        <v>216174</v>
      </c>
      <c r="U112" s="17"/>
      <c r="V112" s="17"/>
      <c r="W112" s="17"/>
      <c r="X112" s="17"/>
      <c r="Y112" s="46">
        <f>313244</f>
        <v>313244</v>
      </c>
      <c r="Z112" s="46"/>
    </row>
    <row r="113" spans="1:26" s="1" customFormat="1" ht="13.5" customHeight="1">
      <c r="A113" s="14" t="s">
        <v>129</v>
      </c>
      <c r="B113" s="14"/>
      <c r="C113" s="14"/>
      <c r="D113" s="14"/>
      <c r="E113" s="14"/>
      <c r="F113" s="14"/>
      <c r="G113" s="14"/>
      <c r="H113" s="14"/>
      <c r="I113" s="15" t="s">
        <v>103</v>
      </c>
      <c r="J113" s="15"/>
      <c r="K113" s="15"/>
      <c r="L113" s="15" t="s">
        <v>183</v>
      </c>
      <c r="M113" s="15"/>
      <c r="N113" s="15"/>
      <c r="O113" s="52" t="s">
        <v>130</v>
      </c>
      <c r="P113" s="52"/>
      <c r="Q113" s="17">
        <f>30000</f>
        <v>30000</v>
      </c>
      <c r="R113" s="17"/>
      <c r="S113" s="17"/>
      <c r="T113" s="21" t="s">
        <v>39</v>
      </c>
      <c r="U113" s="21"/>
      <c r="V113" s="21"/>
      <c r="W113" s="21"/>
      <c r="X113" s="21"/>
      <c r="Y113" s="46">
        <f>30000</f>
        <v>30000</v>
      </c>
      <c r="Z113" s="46"/>
    </row>
    <row r="114" spans="1:26" s="1" customFormat="1" ht="13.5" customHeight="1">
      <c r="A114" s="14" t="s">
        <v>125</v>
      </c>
      <c r="B114" s="14"/>
      <c r="C114" s="14"/>
      <c r="D114" s="14"/>
      <c r="E114" s="14"/>
      <c r="F114" s="14"/>
      <c r="G114" s="14"/>
      <c r="H114" s="14"/>
      <c r="I114" s="15" t="s">
        <v>103</v>
      </c>
      <c r="J114" s="15"/>
      <c r="K114" s="15"/>
      <c r="L114" s="15" t="s">
        <v>184</v>
      </c>
      <c r="M114" s="15"/>
      <c r="N114" s="15"/>
      <c r="O114" s="52" t="s">
        <v>126</v>
      </c>
      <c r="P114" s="52"/>
      <c r="Q114" s="17">
        <f>476100</f>
        <v>476100</v>
      </c>
      <c r="R114" s="17"/>
      <c r="S114" s="17"/>
      <c r="T114" s="17">
        <f>217326.54</f>
        <v>217326.54</v>
      </c>
      <c r="U114" s="17"/>
      <c r="V114" s="17"/>
      <c r="W114" s="17"/>
      <c r="X114" s="17"/>
      <c r="Y114" s="46">
        <f>258773.46</f>
        <v>258773.46</v>
      </c>
      <c r="Z114" s="46"/>
    </row>
    <row r="115" spans="1:26" s="1" customFormat="1" ht="13.5" customHeight="1">
      <c r="A115" s="14" t="s">
        <v>122</v>
      </c>
      <c r="B115" s="14"/>
      <c r="C115" s="14"/>
      <c r="D115" s="14"/>
      <c r="E115" s="14"/>
      <c r="F115" s="14"/>
      <c r="G115" s="14"/>
      <c r="H115" s="14"/>
      <c r="I115" s="15" t="s">
        <v>103</v>
      </c>
      <c r="J115" s="15"/>
      <c r="K115" s="15"/>
      <c r="L115" s="15" t="s">
        <v>185</v>
      </c>
      <c r="M115" s="15"/>
      <c r="N115" s="15"/>
      <c r="O115" s="52" t="s">
        <v>124</v>
      </c>
      <c r="P115" s="52"/>
      <c r="Q115" s="17">
        <f>1000000</f>
        <v>1000000</v>
      </c>
      <c r="R115" s="17"/>
      <c r="S115" s="17"/>
      <c r="T115" s="17">
        <f>999178.47</f>
        <v>999178.47</v>
      </c>
      <c r="U115" s="17"/>
      <c r="V115" s="17"/>
      <c r="W115" s="17"/>
      <c r="X115" s="17"/>
      <c r="Y115" s="46">
        <f>821.53</f>
        <v>821.53</v>
      </c>
      <c r="Z115" s="46"/>
    </row>
    <row r="116" spans="1:26" s="1" customFormat="1" ht="13.5" customHeight="1">
      <c r="A116" s="14" t="s">
        <v>122</v>
      </c>
      <c r="B116" s="14"/>
      <c r="C116" s="14"/>
      <c r="D116" s="14"/>
      <c r="E116" s="14"/>
      <c r="F116" s="14"/>
      <c r="G116" s="14"/>
      <c r="H116" s="14"/>
      <c r="I116" s="15" t="s">
        <v>103</v>
      </c>
      <c r="J116" s="15"/>
      <c r="K116" s="15"/>
      <c r="L116" s="15" t="s">
        <v>186</v>
      </c>
      <c r="M116" s="15"/>
      <c r="N116" s="15"/>
      <c r="O116" s="52" t="s">
        <v>124</v>
      </c>
      <c r="P116" s="52"/>
      <c r="Q116" s="17">
        <f>97000</f>
        <v>97000</v>
      </c>
      <c r="R116" s="17"/>
      <c r="S116" s="17"/>
      <c r="T116" s="17">
        <f>19577.7</f>
        <v>19577.7</v>
      </c>
      <c r="U116" s="17"/>
      <c r="V116" s="17"/>
      <c r="W116" s="17"/>
      <c r="X116" s="17"/>
      <c r="Y116" s="46">
        <f>77422.3</f>
        <v>77422.3</v>
      </c>
      <c r="Z116" s="46"/>
    </row>
    <row r="117" spans="1:26" s="1" customFormat="1" ht="13.5" customHeight="1">
      <c r="A117" s="14" t="s">
        <v>122</v>
      </c>
      <c r="B117" s="14"/>
      <c r="C117" s="14"/>
      <c r="D117" s="14"/>
      <c r="E117" s="14"/>
      <c r="F117" s="14"/>
      <c r="G117" s="14"/>
      <c r="H117" s="14"/>
      <c r="I117" s="15" t="s">
        <v>103</v>
      </c>
      <c r="J117" s="15"/>
      <c r="K117" s="15"/>
      <c r="L117" s="15" t="s">
        <v>187</v>
      </c>
      <c r="M117" s="15"/>
      <c r="N117" s="15"/>
      <c r="O117" s="52" t="s">
        <v>124</v>
      </c>
      <c r="P117" s="52"/>
      <c r="Q117" s="17">
        <f>698000</f>
        <v>698000</v>
      </c>
      <c r="R117" s="17"/>
      <c r="S117" s="17"/>
      <c r="T117" s="17">
        <f>239737.11</f>
        <v>239737.11</v>
      </c>
      <c r="U117" s="17"/>
      <c r="V117" s="17"/>
      <c r="W117" s="17"/>
      <c r="X117" s="17"/>
      <c r="Y117" s="46">
        <f>458262.89</f>
        <v>458262.89</v>
      </c>
      <c r="Z117" s="46"/>
    </row>
    <row r="118" spans="1:26" s="1" customFormat="1" ht="13.5" customHeight="1">
      <c r="A118" s="14" t="s">
        <v>122</v>
      </c>
      <c r="B118" s="14"/>
      <c r="C118" s="14"/>
      <c r="D118" s="14"/>
      <c r="E118" s="14"/>
      <c r="F118" s="14"/>
      <c r="G118" s="14"/>
      <c r="H118" s="14"/>
      <c r="I118" s="15" t="s">
        <v>103</v>
      </c>
      <c r="J118" s="15"/>
      <c r="K118" s="15"/>
      <c r="L118" s="15" t="s">
        <v>188</v>
      </c>
      <c r="M118" s="15"/>
      <c r="N118" s="15"/>
      <c r="O118" s="52" t="s">
        <v>124</v>
      </c>
      <c r="P118" s="52"/>
      <c r="Q118" s="17">
        <f>900000</f>
        <v>900000</v>
      </c>
      <c r="R118" s="17"/>
      <c r="S118" s="17"/>
      <c r="T118" s="17">
        <f>432484.62</f>
        <v>432484.62</v>
      </c>
      <c r="U118" s="17"/>
      <c r="V118" s="17"/>
      <c r="W118" s="17"/>
      <c r="X118" s="17"/>
      <c r="Y118" s="46">
        <f>467515.38</f>
        <v>467515.38</v>
      </c>
      <c r="Z118" s="46"/>
    </row>
    <row r="119" spans="1:26" s="1" customFormat="1" ht="13.5" customHeight="1">
      <c r="A119" s="14" t="s">
        <v>125</v>
      </c>
      <c r="B119" s="14"/>
      <c r="C119" s="14"/>
      <c r="D119" s="14"/>
      <c r="E119" s="14"/>
      <c r="F119" s="14"/>
      <c r="G119" s="14"/>
      <c r="H119" s="14"/>
      <c r="I119" s="15" t="s">
        <v>103</v>
      </c>
      <c r="J119" s="15"/>
      <c r="K119" s="15"/>
      <c r="L119" s="15" t="s">
        <v>189</v>
      </c>
      <c r="M119" s="15"/>
      <c r="N119" s="15"/>
      <c r="O119" s="52" t="s">
        <v>126</v>
      </c>
      <c r="P119" s="52"/>
      <c r="Q119" s="17">
        <f>385130</f>
        <v>385130</v>
      </c>
      <c r="R119" s="17"/>
      <c r="S119" s="17"/>
      <c r="T119" s="21" t="s">
        <v>39</v>
      </c>
      <c r="U119" s="21"/>
      <c r="V119" s="21"/>
      <c r="W119" s="21"/>
      <c r="X119" s="21"/>
      <c r="Y119" s="46">
        <f>385130</f>
        <v>385130</v>
      </c>
      <c r="Z119" s="46"/>
    </row>
    <row r="120" spans="1:26" s="1" customFormat="1" ht="13.5" customHeight="1">
      <c r="A120" s="14" t="s">
        <v>112</v>
      </c>
      <c r="B120" s="14"/>
      <c r="C120" s="14"/>
      <c r="D120" s="14"/>
      <c r="E120" s="14"/>
      <c r="F120" s="14"/>
      <c r="G120" s="14"/>
      <c r="H120" s="14"/>
      <c r="I120" s="15" t="s">
        <v>103</v>
      </c>
      <c r="J120" s="15"/>
      <c r="K120" s="15"/>
      <c r="L120" s="15" t="s">
        <v>189</v>
      </c>
      <c r="M120" s="15"/>
      <c r="N120" s="15"/>
      <c r="O120" s="52" t="s">
        <v>113</v>
      </c>
      <c r="P120" s="52"/>
      <c r="Q120" s="17">
        <f>8433904</f>
        <v>8433904</v>
      </c>
      <c r="R120" s="17"/>
      <c r="S120" s="17"/>
      <c r="T120" s="17">
        <f>344871.2</f>
        <v>344871.2</v>
      </c>
      <c r="U120" s="17"/>
      <c r="V120" s="17"/>
      <c r="W120" s="17"/>
      <c r="X120" s="17"/>
      <c r="Y120" s="46">
        <f>8089032.8</f>
        <v>8089032.8</v>
      </c>
      <c r="Z120" s="46"/>
    </row>
    <row r="121" spans="1:26" s="1" customFormat="1" ht="13.5" customHeight="1">
      <c r="A121" s="14" t="s">
        <v>190</v>
      </c>
      <c r="B121" s="14"/>
      <c r="C121" s="14"/>
      <c r="D121" s="14"/>
      <c r="E121" s="14"/>
      <c r="F121" s="14"/>
      <c r="G121" s="14"/>
      <c r="H121" s="14"/>
      <c r="I121" s="15" t="s">
        <v>103</v>
      </c>
      <c r="J121" s="15"/>
      <c r="K121" s="15"/>
      <c r="L121" s="15" t="s">
        <v>189</v>
      </c>
      <c r="M121" s="15"/>
      <c r="N121" s="15"/>
      <c r="O121" s="52" t="s">
        <v>191</v>
      </c>
      <c r="P121" s="52"/>
      <c r="Q121" s="17">
        <f>3514870</f>
        <v>3514870</v>
      </c>
      <c r="R121" s="17"/>
      <c r="S121" s="17"/>
      <c r="T121" s="17">
        <f>1757434.8</f>
        <v>1757434.8</v>
      </c>
      <c r="U121" s="17"/>
      <c r="V121" s="17"/>
      <c r="W121" s="17"/>
      <c r="X121" s="17"/>
      <c r="Y121" s="46">
        <f>1757435.2</f>
        <v>1757435.2</v>
      </c>
      <c r="Z121" s="46"/>
    </row>
    <row r="122" spans="1:26" s="1" customFormat="1" ht="13.5" customHeight="1">
      <c r="A122" s="14" t="s">
        <v>129</v>
      </c>
      <c r="B122" s="14"/>
      <c r="C122" s="14"/>
      <c r="D122" s="14"/>
      <c r="E122" s="14"/>
      <c r="F122" s="14"/>
      <c r="G122" s="14"/>
      <c r="H122" s="14"/>
      <c r="I122" s="15" t="s">
        <v>103</v>
      </c>
      <c r="J122" s="15"/>
      <c r="K122" s="15"/>
      <c r="L122" s="15" t="s">
        <v>189</v>
      </c>
      <c r="M122" s="15"/>
      <c r="N122" s="15"/>
      <c r="O122" s="52" t="s">
        <v>130</v>
      </c>
      <c r="P122" s="52"/>
      <c r="Q122" s="17">
        <f>600000</f>
        <v>600000</v>
      </c>
      <c r="R122" s="17"/>
      <c r="S122" s="17"/>
      <c r="T122" s="17">
        <f>295326.84</f>
        <v>295326.84</v>
      </c>
      <c r="U122" s="17"/>
      <c r="V122" s="17"/>
      <c r="W122" s="17"/>
      <c r="X122" s="17"/>
      <c r="Y122" s="46">
        <f>304673.16</f>
        <v>304673.16</v>
      </c>
      <c r="Z122" s="46"/>
    </row>
    <row r="123" spans="1:26" s="1" customFormat="1" ht="13.5" customHeight="1">
      <c r="A123" s="14" t="s">
        <v>125</v>
      </c>
      <c r="B123" s="14"/>
      <c r="C123" s="14"/>
      <c r="D123" s="14"/>
      <c r="E123" s="14"/>
      <c r="F123" s="14"/>
      <c r="G123" s="14"/>
      <c r="H123" s="14"/>
      <c r="I123" s="15" t="s">
        <v>103</v>
      </c>
      <c r="J123" s="15"/>
      <c r="K123" s="15"/>
      <c r="L123" s="15" t="s">
        <v>192</v>
      </c>
      <c r="M123" s="15"/>
      <c r="N123" s="15"/>
      <c r="O123" s="52" t="s">
        <v>126</v>
      </c>
      <c r="P123" s="52"/>
      <c r="Q123" s="17">
        <f>1315198.63</f>
        <v>1315198.63</v>
      </c>
      <c r="R123" s="17"/>
      <c r="S123" s="17"/>
      <c r="T123" s="17">
        <f>724926.3</f>
        <v>724926.3</v>
      </c>
      <c r="U123" s="17"/>
      <c r="V123" s="17"/>
      <c r="W123" s="17"/>
      <c r="X123" s="17"/>
      <c r="Y123" s="46">
        <f>590272.33</f>
        <v>590272.33</v>
      </c>
      <c r="Z123" s="46"/>
    </row>
    <row r="124" spans="1:26" s="1" customFormat="1" ht="13.5" customHeight="1">
      <c r="A124" s="14" t="s">
        <v>112</v>
      </c>
      <c r="B124" s="14"/>
      <c r="C124" s="14"/>
      <c r="D124" s="14"/>
      <c r="E124" s="14"/>
      <c r="F124" s="14"/>
      <c r="G124" s="14"/>
      <c r="H124" s="14"/>
      <c r="I124" s="15" t="s">
        <v>103</v>
      </c>
      <c r="J124" s="15"/>
      <c r="K124" s="15"/>
      <c r="L124" s="15" t="s">
        <v>192</v>
      </c>
      <c r="M124" s="15"/>
      <c r="N124" s="15"/>
      <c r="O124" s="52" t="s">
        <v>113</v>
      </c>
      <c r="P124" s="52"/>
      <c r="Q124" s="17">
        <f>350000</f>
        <v>350000</v>
      </c>
      <c r="R124" s="17"/>
      <c r="S124" s="17"/>
      <c r="T124" s="21" t="s">
        <v>39</v>
      </c>
      <c r="U124" s="21"/>
      <c r="V124" s="21"/>
      <c r="W124" s="21"/>
      <c r="X124" s="21"/>
      <c r="Y124" s="46">
        <f>350000</f>
        <v>350000</v>
      </c>
      <c r="Z124" s="46"/>
    </row>
    <row r="125" spans="1:26" s="1" customFormat="1" ht="13.5" customHeight="1">
      <c r="A125" s="14" t="s">
        <v>112</v>
      </c>
      <c r="B125" s="14"/>
      <c r="C125" s="14"/>
      <c r="D125" s="14"/>
      <c r="E125" s="14"/>
      <c r="F125" s="14"/>
      <c r="G125" s="14"/>
      <c r="H125" s="14"/>
      <c r="I125" s="15" t="s">
        <v>103</v>
      </c>
      <c r="J125" s="15"/>
      <c r="K125" s="15"/>
      <c r="L125" s="15" t="s">
        <v>193</v>
      </c>
      <c r="M125" s="15"/>
      <c r="N125" s="15"/>
      <c r="O125" s="52" t="s">
        <v>113</v>
      </c>
      <c r="P125" s="52"/>
      <c r="Q125" s="17">
        <f>520210</f>
        <v>520210</v>
      </c>
      <c r="R125" s="17"/>
      <c r="S125" s="17"/>
      <c r="T125" s="21" t="s">
        <v>39</v>
      </c>
      <c r="U125" s="21"/>
      <c r="V125" s="21"/>
      <c r="W125" s="21"/>
      <c r="X125" s="21"/>
      <c r="Y125" s="46">
        <f>520210</f>
        <v>520210</v>
      </c>
      <c r="Z125" s="46"/>
    </row>
    <row r="126" spans="1:26" s="1" customFormat="1" ht="13.5" customHeight="1">
      <c r="A126" s="14" t="s">
        <v>112</v>
      </c>
      <c r="B126" s="14"/>
      <c r="C126" s="14"/>
      <c r="D126" s="14"/>
      <c r="E126" s="14"/>
      <c r="F126" s="14"/>
      <c r="G126" s="14"/>
      <c r="H126" s="14"/>
      <c r="I126" s="15" t="s">
        <v>103</v>
      </c>
      <c r="J126" s="15"/>
      <c r="K126" s="15"/>
      <c r="L126" s="15" t="s">
        <v>194</v>
      </c>
      <c r="M126" s="15"/>
      <c r="N126" s="15"/>
      <c r="O126" s="52" t="s">
        <v>113</v>
      </c>
      <c r="P126" s="52"/>
      <c r="Q126" s="17">
        <f>1900000</f>
        <v>1900000</v>
      </c>
      <c r="R126" s="17"/>
      <c r="S126" s="17"/>
      <c r="T126" s="21" t="s">
        <v>39</v>
      </c>
      <c r="U126" s="21"/>
      <c r="V126" s="21"/>
      <c r="W126" s="21"/>
      <c r="X126" s="21"/>
      <c r="Y126" s="46">
        <f>1900000</f>
        <v>1900000</v>
      </c>
      <c r="Z126" s="46"/>
    </row>
    <row r="127" spans="1:26" s="1" customFormat="1" ht="13.5" customHeight="1">
      <c r="A127" s="14" t="s">
        <v>112</v>
      </c>
      <c r="B127" s="14"/>
      <c r="C127" s="14"/>
      <c r="D127" s="14"/>
      <c r="E127" s="14"/>
      <c r="F127" s="14"/>
      <c r="G127" s="14"/>
      <c r="H127" s="14"/>
      <c r="I127" s="15" t="s">
        <v>103</v>
      </c>
      <c r="J127" s="15"/>
      <c r="K127" s="15"/>
      <c r="L127" s="15" t="s">
        <v>195</v>
      </c>
      <c r="M127" s="15"/>
      <c r="N127" s="15"/>
      <c r="O127" s="52" t="s">
        <v>113</v>
      </c>
      <c r="P127" s="52"/>
      <c r="Q127" s="17">
        <f>6100</f>
        <v>6100</v>
      </c>
      <c r="R127" s="17"/>
      <c r="S127" s="17"/>
      <c r="T127" s="17">
        <f>6100</f>
        <v>6100</v>
      </c>
      <c r="U127" s="17"/>
      <c r="V127" s="17"/>
      <c r="W127" s="17"/>
      <c r="X127" s="17"/>
      <c r="Y127" s="46">
        <f>0</f>
        <v>0</v>
      </c>
      <c r="Z127" s="46"/>
    </row>
    <row r="128" spans="1:26" s="1" customFormat="1" ht="24" customHeight="1">
      <c r="A128" s="14" t="s">
        <v>196</v>
      </c>
      <c r="B128" s="14"/>
      <c r="C128" s="14"/>
      <c r="D128" s="14"/>
      <c r="E128" s="14"/>
      <c r="F128" s="14"/>
      <c r="G128" s="14"/>
      <c r="H128" s="14"/>
      <c r="I128" s="15" t="s">
        <v>103</v>
      </c>
      <c r="J128" s="15"/>
      <c r="K128" s="15"/>
      <c r="L128" s="15" t="s">
        <v>197</v>
      </c>
      <c r="M128" s="15"/>
      <c r="N128" s="15"/>
      <c r="O128" s="52" t="s">
        <v>198</v>
      </c>
      <c r="P128" s="52"/>
      <c r="Q128" s="17">
        <f>120000</f>
        <v>120000</v>
      </c>
      <c r="R128" s="17"/>
      <c r="S128" s="17"/>
      <c r="T128" s="17">
        <f>40000</f>
        <v>40000</v>
      </c>
      <c r="U128" s="17"/>
      <c r="V128" s="17"/>
      <c r="W128" s="17"/>
      <c r="X128" s="17"/>
      <c r="Y128" s="46">
        <f>80000</f>
        <v>80000</v>
      </c>
      <c r="Z128" s="46"/>
    </row>
    <row r="129" spans="1:26" s="1" customFormat="1" ht="13.5" customHeight="1">
      <c r="A129" s="14" t="s">
        <v>199</v>
      </c>
      <c r="B129" s="14"/>
      <c r="C129" s="14"/>
      <c r="D129" s="14"/>
      <c r="E129" s="14"/>
      <c r="F129" s="14"/>
      <c r="G129" s="14"/>
      <c r="H129" s="14"/>
      <c r="I129" s="15" t="s">
        <v>103</v>
      </c>
      <c r="J129" s="15"/>
      <c r="K129" s="15"/>
      <c r="L129" s="15" t="s">
        <v>200</v>
      </c>
      <c r="M129" s="15"/>
      <c r="N129" s="15"/>
      <c r="O129" s="52" t="s">
        <v>201</v>
      </c>
      <c r="P129" s="52"/>
      <c r="Q129" s="17">
        <f>29504690.98</f>
        <v>29504690.98</v>
      </c>
      <c r="R129" s="17"/>
      <c r="S129" s="17"/>
      <c r="T129" s="17">
        <f>13891533.94</f>
        <v>13891533.94</v>
      </c>
      <c r="U129" s="17"/>
      <c r="V129" s="17"/>
      <c r="W129" s="17"/>
      <c r="X129" s="17"/>
      <c r="Y129" s="46">
        <f>15613157.04</f>
        <v>15613157.04</v>
      </c>
      <c r="Z129" s="46"/>
    </row>
    <row r="130" spans="1:26" s="1" customFormat="1" ht="13.5" customHeight="1">
      <c r="A130" s="14" t="s">
        <v>199</v>
      </c>
      <c r="B130" s="14"/>
      <c r="C130" s="14"/>
      <c r="D130" s="14"/>
      <c r="E130" s="14"/>
      <c r="F130" s="14"/>
      <c r="G130" s="14"/>
      <c r="H130" s="14"/>
      <c r="I130" s="15" t="s">
        <v>103</v>
      </c>
      <c r="J130" s="15"/>
      <c r="K130" s="15"/>
      <c r="L130" s="15" t="s">
        <v>202</v>
      </c>
      <c r="M130" s="15"/>
      <c r="N130" s="15"/>
      <c r="O130" s="52" t="s">
        <v>201</v>
      </c>
      <c r="P130" s="52"/>
      <c r="Q130" s="17">
        <f>27550</f>
        <v>27550</v>
      </c>
      <c r="R130" s="17"/>
      <c r="S130" s="17"/>
      <c r="T130" s="21" t="s">
        <v>39</v>
      </c>
      <c r="U130" s="21"/>
      <c r="V130" s="21"/>
      <c r="W130" s="21"/>
      <c r="X130" s="21"/>
      <c r="Y130" s="46">
        <f>27550</f>
        <v>27550</v>
      </c>
      <c r="Z130" s="46"/>
    </row>
    <row r="131" spans="1:26" s="1" customFormat="1" ht="15" customHeight="1">
      <c r="A131" s="47" t="s">
        <v>203</v>
      </c>
      <c r="B131" s="47"/>
      <c r="C131" s="47"/>
      <c r="D131" s="47"/>
      <c r="E131" s="47"/>
      <c r="F131" s="47"/>
      <c r="G131" s="47"/>
      <c r="H131" s="47"/>
      <c r="I131" s="48" t="s">
        <v>204</v>
      </c>
      <c r="J131" s="48"/>
      <c r="K131" s="48"/>
      <c r="L131" s="48" t="s">
        <v>36</v>
      </c>
      <c r="M131" s="48"/>
      <c r="N131" s="48"/>
      <c r="O131" s="49" t="s">
        <v>36</v>
      </c>
      <c r="P131" s="49"/>
      <c r="Q131" s="61">
        <v>-24913090.75</v>
      </c>
      <c r="R131" s="62"/>
      <c r="S131" s="16"/>
      <c r="T131" s="50">
        <f>-10395184.6</f>
        <v>-10395184.6</v>
      </c>
      <c r="U131" s="50"/>
      <c r="V131" s="50"/>
      <c r="W131" s="50"/>
      <c r="X131" s="50"/>
      <c r="Y131" s="51" t="s">
        <v>36</v>
      </c>
      <c r="Z131" s="51"/>
    </row>
    <row r="132" spans="1:26" s="1" customFormat="1" ht="13.5" customHeight="1">
      <c r="A132" s="8" t="s">
        <v>10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s="1" customFormat="1" ht="13.5" customHeight="1">
      <c r="A133" s="42" t="s">
        <v>205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s="1" customFormat="1" ht="45.75" customHeight="1">
      <c r="A134" s="43" t="s">
        <v>22</v>
      </c>
      <c r="B134" s="43"/>
      <c r="C134" s="43"/>
      <c r="D134" s="43"/>
      <c r="E134" s="43"/>
      <c r="F134" s="43"/>
      <c r="G134" s="43"/>
      <c r="H134" s="43"/>
      <c r="I134" s="43"/>
      <c r="J134" s="43" t="s">
        <v>23</v>
      </c>
      <c r="K134" s="43"/>
      <c r="L134" s="43"/>
      <c r="M134" s="43" t="s">
        <v>206</v>
      </c>
      <c r="N134" s="43"/>
      <c r="O134" s="43"/>
      <c r="P134" s="44" t="s">
        <v>25</v>
      </c>
      <c r="Q134" s="44"/>
      <c r="R134" s="44"/>
      <c r="S134" s="44" t="s">
        <v>26</v>
      </c>
      <c r="T134" s="44"/>
      <c r="U134" s="44"/>
      <c r="V134" s="44"/>
      <c r="W134" s="44"/>
      <c r="X134" s="45" t="s">
        <v>27</v>
      </c>
      <c r="Y134" s="45"/>
      <c r="Z134" s="45"/>
    </row>
    <row r="135" spans="1:26" s="1" customFormat="1" ht="12.75" customHeight="1">
      <c r="A135" s="39" t="s">
        <v>28</v>
      </c>
      <c r="B135" s="39"/>
      <c r="C135" s="39"/>
      <c r="D135" s="39"/>
      <c r="E135" s="39"/>
      <c r="F135" s="39"/>
      <c r="G135" s="39"/>
      <c r="H135" s="39"/>
      <c r="I135" s="39"/>
      <c r="J135" s="39" t="s">
        <v>29</v>
      </c>
      <c r="K135" s="39"/>
      <c r="L135" s="39"/>
      <c r="M135" s="39" t="s">
        <v>30</v>
      </c>
      <c r="N135" s="39"/>
      <c r="O135" s="39"/>
      <c r="P135" s="40" t="s">
        <v>31</v>
      </c>
      <c r="Q135" s="40"/>
      <c r="R135" s="40"/>
      <c r="S135" s="40" t="s">
        <v>32</v>
      </c>
      <c r="T135" s="40"/>
      <c r="U135" s="40"/>
      <c r="V135" s="40"/>
      <c r="W135" s="40"/>
      <c r="X135" s="41" t="s">
        <v>33</v>
      </c>
      <c r="Y135" s="41"/>
      <c r="Z135" s="41"/>
    </row>
    <row r="136" spans="1:26" s="1" customFormat="1" ht="13.5" customHeight="1">
      <c r="A136" s="34" t="s">
        <v>207</v>
      </c>
      <c r="B136" s="34"/>
      <c r="C136" s="34"/>
      <c r="D136" s="34"/>
      <c r="E136" s="34"/>
      <c r="F136" s="34"/>
      <c r="G136" s="34"/>
      <c r="H136" s="34"/>
      <c r="I136" s="34"/>
      <c r="J136" s="35" t="s">
        <v>208</v>
      </c>
      <c r="K136" s="35"/>
      <c r="L136" s="35"/>
      <c r="M136" s="35" t="s">
        <v>36</v>
      </c>
      <c r="N136" s="35"/>
      <c r="O136" s="35"/>
      <c r="P136" s="36">
        <v>24913090.75</v>
      </c>
      <c r="Q136" s="36"/>
      <c r="R136" s="36"/>
      <c r="S136" s="37">
        <f>10395184.6</f>
        <v>10395184.6</v>
      </c>
      <c r="T136" s="37"/>
      <c r="U136" s="37"/>
      <c r="V136" s="37"/>
      <c r="W136" s="37"/>
      <c r="X136" s="38" t="s">
        <v>36</v>
      </c>
      <c r="Y136" s="38"/>
      <c r="Z136" s="38"/>
    </row>
    <row r="137" spans="1:26" s="1" customFormat="1" ht="13.5" customHeight="1">
      <c r="A137" s="32" t="s">
        <v>209</v>
      </c>
      <c r="B137" s="32"/>
      <c r="C137" s="32"/>
      <c r="D137" s="32"/>
      <c r="E137" s="32"/>
      <c r="F137" s="32"/>
      <c r="G137" s="32"/>
      <c r="H137" s="32"/>
      <c r="I137" s="32"/>
      <c r="J137" s="23" t="s">
        <v>10</v>
      </c>
      <c r="K137" s="23"/>
      <c r="L137" s="23"/>
      <c r="M137" s="23" t="s">
        <v>10</v>
      </c>
      <c r="N137" s="23"/>
      <c r="O137" s="23"/>
      <c r="P137" s="24" t="s">
        <v>10</v>
      </c>
      <c r="Q137" s="24"/>
      <c r="R137" s="24"/>
      <c r="S137" s="33" t="s">
        <v>10</v>
      </c>
      <c r="T137" s="33"/>
      <c r="U137" s="33"/>
      <c r="V137" s="33"/>
      <c r="W137" s="33"/>
      <c r="X137" s="25" t="s">
        <v>10</v>
      </c>
      <c r="Y137" s="25"/>
      <c r="Z137" s="25"/>
    </row>
    <row r="138" spans="1:26" s="1" customFormat="1" ht="13.5" customHeight="1">
      <c r="A138" s="26" t="s">
        <v>210</v>
      </c>
      <c r="B138" s="26"/>
      <c r="C138" s="26"/>
      <c r="D138" s="26"/>
      <c r="E138" s="26"/>
      <c r="F138" s="26"/>
      <c r="G138" s="26"/>
      <c r="H138" s="26"/>
      <c r="I138" s="26"/>
      <c r="J138" s="27" t="s">
        <v>211</v>
      </c>
      <c r="K138" s="27"/>
      <c r="L138" s="27"/>
      <c r="M138" s="28" t="s">
        <v>36</v>
      </c>
      <c r="N138" s="28"/>
      <c r="O138" s="28"/>
      <c r="P138" s="29" t="s">
        <v>39</v>
      </c>
      <c r="Q138" s="29"/>
      <c r="R138" s="29"/>
      <c r="S138" s="30" t="s">
        <v>39</v>
      </c>
      <c r="T138" s="30"/>
      <c r="U138" s="30"/>
      <c r="V138" s="30"/>
      <c r="W138" s="30"/>
      <c r="X138" s="31" t="s">
        <v>39</v>
      </c>
      <c r="Y138" s="31"/>
      <c r="Z138" s="31"/>
    </row>
    <row r="139" spans="1:26" s="1" customFormat="1" ht="13.5" customHeight="1">
      <c r="A139" s="14" t="s">
        <v>10</v>
      </c>
      <c r="B139" s="14"/>
      <c r="C139" s="14"/>
      <c r="D139" s="14"/>
      <c r="E139" s="14"/>
      <c r="F139" s="14"/>
      <c r="G139" s="14"/>
      <c r="H139" s="14"/>
      <c r="I139" s="14"/>
      <c r="J139" s="15" t="s">
        <v>211</v>
      </c>
      <c r="K139" s="15"/>
      <c r="L139" s="15"/>
      <c r="M139" s="15" t="s">
        <v>10</v>
      </c>
      <c r="N139" s="15"/>
      <c r="O139" s="15"/>
      <c r="P139" s="20" t="s">
        <v>39</v>
      </c>
      <c r="Q139" s="20"/>
      <c r="R139" s="20"/>
      <c r="S139" s="21" t="s">
        <v>39</v>
      </c>
      <c r="T139" s="21"/>
      <c r="U139" s="21"/>
      <c r="V139" s="21"/>
      <c r="W139" s="21"/>
      <c r="X139" s="22" t="s">
        <v>39</v>
      </c>
      <c r="Y139" s="22"/>
      <c r="Z139" s="22"/>
    </row>
    <row r="140" spans="1:26" s="1" customFormat="1" ht="13.5" customHeight="1">
      <c r="A140" s="14" t="s">
        <v>212</v>
      </c>
      <c r="B140" s="14"/>
      <c r="C140" s="14"/>
      <c r="D140" s="14"/>
      <c r="E140" s="14"/>
      <c r="F140" s="14"/>
      <c r="G140" s="14"/>
      <c r="H140" s="14"/>
      <c r="I140" s="14"/>
      <c r="J140" s="23" t="s">
        <v>213</v>
      </c>
      <c r="K140" s="23"/>
      <c r="L140" s="23"/>
      <c r="M140" s="23" t="s">
        <v>36</v>
      </c>
      <c r="N140" s="23"/>
      <c r="O140" s="23"/>
      <c r="P140" s="24" t="s">
        <v>39</v>
      </c>
      <c r="Q140" s="24"/>
      <c r="R140" s="24"/>
      <c r="S140" s="21" t="s">
        <v>39</v>
      </c>
      <c r="T140" s="21"/>
      <c r="U140" s="21"/>
      <c r="V140" s="21"/>
      <c r="W140" s="21"/>
      <c r="X140" s="25" t="s">
        <v>39</v>
      </c>
      <c r="Y140" s="25"/>
      <c r="Z140" s="25"/>
    </row>
    <row r="141" spans="1:26" s="1" customFormat="1" ht="13.5" customHeight="1">
      <c r="A141" s="14" t="s">
        <v>10</v>
      </c>
      <c r="B141" s="14"/>
      <c r="C141" s="14"/>
      <c r="D141" s="14"/>
      <c r="E141" s="14"/>
      <c r="F141" s="14"/>
      <c r="G141" s="14"/>
      <c r="H141" s="14"/>
      <c r="I141" s="14"/>
      <c r="J141" s="15" t="s">
        <v>213</v>
      </c>
      <c r="K141" s="15"/>
      <c r="L141" s="15"/>
      <c r="M141" s="15" t="s">
        <v>10</v>
      </c>
      <c r="N141" s="15"/>
      <c r="O141" s="15"/>
      <c r="P141" s="20" t="s">
        <v>39</v>
      </c>
      <c r="Q141" s="20"/>
      <c r="R141" s="20"/>
      <c r="S141" s="21" t="s">
        <v>39</v>
      </c>
      <c r="T141" s="21"/>
      <c r="U141" s="21"/>
      <c r="V141" s="21"/>
      <c r="W141" s="21"/>
      <c r="X141" s="22" t="s">
        <v>39</v>
      </c>
      <c r="Y141" s="22"/>
      <c r="Z141" s="22"/>
    </row>
    <row r="142" spans="1:26" s="1" customFormat="1" ht="13.5" customHeight="1">
      <c r="A142" s="14" t="s">
        <v>214</v>
      </c>
      <c r="B142" s="14"/>
      <c r="C142" s="14"/>
      <c r="D142" s="14"/>
      <c r="E142" s="14"/>
      <c r="F142" s="14"/>
      <c r="G142" s="14"/>
      <c r="H142" s="14"/>
      <c r="I142" s="14"/>
      <c r="J142" s="15" t="s">
        <v>215</v>
      </c>
      <c r="K142" s="15"/>
      <c r="L142" s="15"/>
      <c r="M142" s="15" t="s">
        <v>216</v>
      </c>
      <c r="N142" s="15"/>
      <c r="O142" s="15"/>
      <c r="P142" s="61">
        <v>24913090.75</v>
      </c>
      <c r="Q142" s="62"/>
      <c r="R142" s="16"/>
      <c r="S142" s="17">
        <f>10395184.6</f>
        <v>10395184.6</v>
      </c>
      <c r="T142" s="17"/>
      <c r="U142" s="17"/>
      <c r="V142" s="17"/>
      <c r="W142" s="17"/>
      <c r="X142" s="19">
        <v>14517906.15</v>
      </c>
      <c r="Y142" s="19"/>
      <c r="Z142" s="19"/>
    </row>
    <row r="143" spans="1:26" s="1" customFormat="1" ht="13.5" customHeight="1">
      <c r="A143" s="14" t="s">
        <v>217</v>
      </c>
      <c r="B143" s="14"/>
      <c r="C143" s="14"/>
      <c r="D143" s="14"/>
      <c r="E143" s="14"/>
      <c r="F143" s="14"/>
      <c r="G143" s="14"/>
      <c r="H143" s="14"/>
      <c r="I143" s="14"/>
      <c r="J143" s="15" t="s">
        <v>218</v>
      </c>
      <c r="K143" s="15"/>
      <c r="L143" s="15"/>
      <c r="M143" s="15" t="s">
        <v>219</v>
      </c>
      <c r="N143" s="15"/>
      <c r="O143" s="15"/>
      <c r="P143" s="16">
        <f>-73608906.38</f>
        <v>-73608906.38</v>
      </c>
      <c r="Q143" s="16"/>
      <c r="R143" s="16"/>
      <c r="S143" s="17">
        <f>-34686950.8</f>
        <v>-34686950.8</v>
      </c>
      <c r="T143" s="17"/>
      <c r="U143" s="17"/>
      <c r="V143" s="17"/>
      <c r="W143" s="17"/>
      <c r="X143" s="18" t="s">
        <v>36</v>
      </c>
      <c r="Y143" s="18"/>
      <c r="Z143" s="18"/>
    </row>
    <row r="144" spans="1:26" s="1" customFormat="1" ht="13.5" customHeight="1">
      <c r="A144" s="14" t="s">
        <v>220</v>
      </c>
      <c r="B144" s="14"/>
      <c r="C144" s="14"/>
      <c r="D144" s="14"/>
      <c r="E144" s="14"/>
      <c r="F144" s="14"/>
      <c r="G144" s="14"/>
      <c r="H144" s="14"/>
      <c r="I144" s="14"/>
      <c r="J144" s="15" t="s">
        <v>221</v>
      </c>
      <c r="K144" s="15"/>
      <c r="L144" s="15"/>
      <c r="M144" s="15" t="s">
        <v>222</v>
      </c>
      <c r="N144" s="15"/>
      <c r="O144" s="15"/>
      <c r="P144" s="16">
        <f>99009919.13</f>
        <v>99009919.13</v>
      </c>
      <c r="Q144" s="16"/>
      <c r="R144" s="16"/>
      <c r="S144" s="17">
        <f>45082135.4</f>
        <v>45082135.4</v>
      </c>
      <c r="T144" s="17"/>
      <c r="U144" s="17"/>
      <c r="V144" s="17"/>
      <c r="W144" s="17"/>
      <c r="X144" s="18" t="s">
        <v>36</v>
      </c>
      <c r="Y144" s="18"/>
      <c r="Z144" s="18"/>
    </row>
    <row r="145" spans="1:26" s="1" customFormat="1" ht="13.5" customHeight="1">
      <c r="A145" s="13" t="s">
        <v>10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s="1" customFormat="1" ht="13.5" customHeight="1">
      <c r="A146" s="8" t="s">
        <v>223</v>
      </c>
      <c r="B146" s="8"/>
      <c r="C146" s="8"/>
      <c r="D146" s="8"/>
      <c r="E146" s="8"/>
      <c r="F146" s="11" t="s">
        <v>10</v>
      </c>
      <c r="G146" s="11"/>
      <c r="H146" s="11"/>
      <c r="I146" s="11"/>
      <c r="J146" s="11"/>
      <c r="K146" s="11"/>
      <c r="L146" s="11"/>
      <c r="M146" s="11" t="s">
        <v>224</v>
      </c>
      <c r="N146" s="11"/>
      <c r="O146" s="11"/>
      <c r="P146" s="11"/>
      <c r="Q146" s="11"/>
      <c r="R146" s="8" t="s">
        <v>10</v>
      </c>
      <c r="S146" s="8"/>
      <c r="T146" s="8"/>
      <c r="U146" s="8"/>
      <c r="V146" s="8"/>
      <c r="W146" s="8"/>
      <c r="X146" s="8"/>
      <c r="Y146" s="8"/>
      <c r="Z146" s="8"/>
    </row>
    <row r="147" spans="1:26" s="1" customFormat="1" ht="13.5" customHeight="1">
      <c r="A147" s="8" t="s">
        <v>10</v>
      </c>
      <c r="B147" s="8"/>
      <c r="C147" s="8"/>
      <c r="D147" s="8"/>
      <c r="E147" s="8"/>
      <c r="F147" s="5" t="s">
        <v>10</v>
      </c>
      <c r="G147" s="12" t="s">
        <v>225</v>
      </c>
      <c r="H147" s="12"/>
      <c r="I147" s="12"/>
      <c r="J147" s="12"/>
      <c r="K147" s="8" t="s">
        <v>10</v>
      </c>
      <c r="L147" s="8"/>
      <c r="M147" s="5" t="s">
        <v>10</v>
      </c>
      <c r="N147" s="12" t="s">
        <v>226</v>
      </c>
      <c r="O147" s="12"/>
      <c r="P147" s="12"/>
      <c r="Q147" s="8" t="s">
        <v>10</v>
      </c>
      <c r="R147" s="8"/>
      <c r="S147" s="8"/>
      <c r="T147" s="8"/>
      <c r="U147" s="8"/>
      <c r="V147" s="8"/>
      <c r="W147" s="8"/>
      <c r="X147" s="8"/>
      <c r="Y147" s="8"/>
      <c r="Z147" s="8"/>
    </row>
    <row r="148" spans="1:26" s="1" customFormat="1" ht="7.5" customHeight="1">
      <c r="A148" s="8" t="s">
        <v>10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s="1" customFormat="1" ht="13.5" customHeight="1">
      <c r="A149" s="8" t="s">
        <v>227</v>
      </c>
      <c r="B149" s="8"/>
      <c r="C149" s="8"/>
      <c r="D149" s="8"/>
      <c r="E149" s="8"/>
      <c r="F149" s="11" t="s">
        <v>10</v>
      </c>
      <c r="G149" s="11"/>
      <c r="H149" s="11"/>
      <c r="I149" s="11"/>
      <c r="J149" s="11"/>
      <c r="K149" s="11"/>
      <c r="L149" s="11"/>
      <c r="M149" s="11" t="s">
        <v>228</v>
      </c>
      <c r="N149" s="11"/>
      <c r="O149" s="11"/>
      <c r="P149" s="11"/>
      <c r="Q149" s="11"/>
      <c r="R149" s="8" t="s">
        <v>10</v>
      </c>
      <c r="S149" s="8"/>
      <c r="T149" s="8"/>
      <c r="U149" s="8"/>
      <c r="V149" s="8"/>
      <c r="W149" s="8"/>
      <c r="X149" s="8"/>
      <c r="Y149" s="8"/>
      <c r="Z149" s="8"/>
    </row>
    <row r="150" spans="1:26" s="1" customFormat="1" ht="13.5" customHeight="1">
      <c r="A150" s="8" t="s">
        <v>10</v>
      </c>
      <c r="B150" s="8"/>
      <c r="C150" s="8"/>
      <c r="D150" s="8"/>
      <c r="E150" s="8"/>
      <c r="F150" s="5" t="s">
        <v>10</v>
      </c>
      <c r="G150" s="12" t="s">
        <v>225</v>
      </c>
      <c r="H150" s="12"/>
      <c r="I150" s="12"/>
      <c r="J150" s="12"/>
      <c r="K150" s="8" t="s">
        <v>10</v>
      </c>
      <c r="L150" s="8"/>
      <c r="M150" s="5" t="s">
        <v>10</v>
      </c>
      <c r="N150" s="12" t="s">
        <v>226</v>
      </c>
      <c r="O150" s="12"/>
      <c r="P150" s="12"/>
      <c r="Q150" s="8" t="s">
        <v>10</v>
      </c>
      <c r="R150" s="8"/>
      <c r="S150" s="8"/>
      <c r="T150" s="8"/>
      <c r="U150" s="8"/>
      <c r="V150" s="8"/>
      <c r="W150" s="8"/>
      <c r="X150" s="8"/>
      <c r="Y150" s="8"/>
      <c r="Z150" s="8"/>
    </row>
    <row r="151" spans="1:26" s="1" customFormat="1" ht="15.75" customHeight="1">
      <c r="A151" s="8" t="s">
        <v>10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s="1" customFormat="1" ht="13.5" customHeight="1">
      <c r="A152" s="9" t="s">
        <v>229</v>
      </c>
      <c r="B152" s="9"/>
      <c r="C152" s="9"/>
      <c r="D152" s="9"/>
      <c r="E152" s="9"/>
      <c r="F152" s="9"/>
      <c r="G152" s="9"/>
      <c r="H152" s="8" t="s">
        <v>10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s="1" customFormat="1" ht="13.5" customHeight="1">
      <c r="A153" s="10" t="s">
        <v>230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</sheetData>
  <sheetProtection/>
  <mergeCells count="915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A34:I34"/>
    <mergeCell ref="J34:L34"/>
    <mergeCell ref="M34:O34"/>
    <mergeCell ref="P34:R34"/>
    <mergeCell ref="S34:W34"/>
    <mergeCell ref="X34:Z34"/>
    <mergeCell ref="A35:I35"/>
    <mergeCell ref="J35:L35"/>
    <mergeCell ref="M35:O35"/>
    <mergeCell ref="P35:R35"/>
    <mergeCell ref="S35:W35"/>
    <mergeCell ref="X35:Z35"/>
    <mergeCell ref="A36:I36"/>
    <mergeCell ref="J36:L36"/>
    <mergeCell ref="M36:O36"/>
    <mergeCell ref="P36:R36"/>
    <mergeCell ref="S36:W36"/>
    <mergeCell ref="X36:Z36"/>
    <mergeCell ref="A37:I37"/>
    <mergeCell ref="J37:L37"/>
    <mergeCell ref="M37:O37"/>
    <mergeCell ref="P37:R37"/>
    <mergeCell ref="S37:W37"/>
    <mergeCell ref="X37:Z37"/>
    <mergeCell ref="A38:I38"/>
    <mergeCell ref="J38:L38"/>
    <mergeCell ref="M38:O38"/>
    <mergeCell ref="P38:R38"/>
    <mergeCell ref="S38:W38"/>
    <mergeCell ref="X38:Z38"/>
    <mergeCell ref="A39:I39"/>
    <mergeCell ref="J39:L39"/>
    <mergeCell ref="M39:O39"/>
    <mergeCell ref="P39:R39"/>
    <mergeCell ref="S39:W39"/>
    <mergeCell ref="X39:Z39"/>
    <mergeCell ref="A40:I40"/>
    <mergeCell ref="J40:L40"/>
    <mergeCell ref="M40:O40"/>
    <mergeCell ref="P40:R40"/>
    <mergeCell ref="S40:W40"/>
    <mergeCell ref="X40:Z40"/>
    <mergeCell ref="A41:I41"/>
    <mergeCell ref="J41:L41"/>
    <mergeCell ref="M41:O41"/>
    <mergeCell ref="P41:R41"/>
    <mergeCell ref="S41:W41"/>
    <mergeCell ref="X41:Z41"/>
    <mergeCell ref="A42:I42"/>
    <mergeCell ref="J42:L42"/>
    <mergeCell ref="M42:O42"/>
    <mergeCell ref="P42:R42"/>
    <mergeCell ref="S42:W42"/>
    <mergeCell ref="X42:Z42"/>
    <mergeCell ref="A43:I43"/>
    <mergeCell ref="J43:L43"/>
    <mergeCell ref="M43:O43"/>
    <mergeCell ref="P43:R43"/>
    <mergeCell ref="S43:W43"/>
    <mergeCell ref="X43:Z43"/>
    <mergeCell ref="A44:I44"/>
    <mergeCell ref="J44:L44"/>
    <mergeCell ref="M44:O44"/>
    <mergeCell ref="P44:R44"/>
    <mergeCell ref="S44:W44"/>
    <mergeCell ref="X44:Z44"/>
    <mergeCell ref="A45:Z45"/>
    <mergeCell ref="A46:Z46"/>
    <mergeCell ref="A47:H47"/>
    <mergeCell ref="I47:K47"/>
    <mergeCell ref="L47:N47"/>
    <mergeCell ref="O47:P47"/>
    <mergeCell ref="Q47:S47"/>
    <mergeCell ref="T47:X47"/>
    <mergeCell ref="Y47:Z47"/>
    <mergeCell ref="T49:X49"/>
    <mergeCell ref="Y49:Z49"/>
    <mergeCell ref="A48:H48"/>
    <mergeCell ref="I48:K48"/>
    <mergeCell ref="L48:N48"/>
    <mergeCell ref="O48:P48"/>
    <mergeCell ref="Q48:S48"/>
    <mergeCell ref="T48:X48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T53:X53"/>
    <mergeCell ref="Y53:Z53"/>
    <mergeCell ref="A52:H52"/>
    <mergeCell ref="I52:K52"/>
    <mergeCell ref="L52:N52"/>
    <mergeCell ref="O52:P52"/>
    <mergeCell ref="Q52:S52"/>
    <mergeCell ref="T52:X52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T57:X57"/>
    <mergeCell ref="Y57:Z57"/>
    <mergeCell ref="A56:H56"/>
    <mergeCell ref="I56:K56"/>
    <mergeCell ref="L56:N56"/>
    <mergeCell ref="O56:P56"/>
    <mergeCell ref="Q56:S56"/>
    <mergeCell ref="T56:X56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T61:X61"/>
    <mergeCell ref="Y61:Z61"/>
    <mergeCell ref="A60:H60"/>
    <mergeCell ref="I60:K60"/>
    <mergeCell ref="L60:N60"/>
    <mergeCell ref="O60:P60"/>
    <mergeCell ref="Q60:S60"/>
    <mergeCell ref="T60:X60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T65:X65"/>
    <mergeCell ref="Y65:Z65"/>
    <mergeCell ref="A64:H64"/>
    <mergeCell ref="I64:K64"/>
    <mergeCell ref="L64:N64"/>
    <mergeCell ref="O64:P64"/>
    <mergeCell ref="Q64:S64"/>
    <mergeCell ref="T64:X64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T69:X69"/>
    <mergeCell ref="Y69:Z69"/>
    <mergeCell ref="A68:H68"/>
    <mergeCell ref="I68:K68"/>
    <mergeCell ref="L68:N68"/>
    <mergeCell ref="O68:P68"/>
    <mergeCell ref="Q68:S68"/>
    <mergeCell ref="T68:X68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T73:X73"/>
    <mergeCell ref="Y73:Z73"/>
    <mergeCell ref="A72:H72"/>
    <mergeCell ref="I72:K72"/>
    <mergeCell ref="L72:N72"/>
    <mergeCell ref="O72:P72"/>
    <mergeCell ref="Q72:S72"/>
    <mergeCell ref="T72:X72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T77:X77"/>
    <mergeCell ref="Y77:Z77"/>
    <mergeCell ref="A76:H76"/>
    <mergeCell ref="I76:K76"/>
    <mergeCell ref="L76:N76"/>
    <mergeCell ref="O76:P76"/>
    <mergeCell ref="Q76:S76"/>
    <mergeCell ref="T76:X76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T81:X81"/>
    <mergeCell ref="Y81:Z81"/>
    <mergeCell ref="A80:H80"/>
    <mergeCell ref="I80:K80"/>
    <mergeCell ref="L80:N80"/>
    <mergeCell ref="O80:P80"/>
    <mergeCell ref="Q80:S80"/>
    <mergeCell ref="T80:X80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T85:X85"/>
    <mergeCell ref="Y85:Z85"/>
    <mergeCell ref="A84:H84"/>
    <mergeCell ref="I84:K84"/>
    <mergeCell ref="L84:N84"/>
    <mergeCell ref="O84:P84"/>
    <mergeCell ref="Q84:S84"/>
    <mergeCell ref="T84:X84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T89:X89"/>
    <mergeCell ref="Y89:Z89"/>
    <mergeCell ref="A88:H88"/>
    <mergeCell ref="I88:K88"/>
    <mergeCell ref="L88:N88"/>
    <mergeCell ref="O88:P88"/>
    <mergeCell ref="Q88:S88"/>
    <mergeCell ref="T88:X88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T93:X93"/>
    <mergeCell ref="Y93:Z93"/>
    <mergeCell ref="A92:H92"/>
    <mergeCell ref="I92:K92"/>
    <mergeCell ref="L92:N92"/>
    <mergeCell ref="O92:P92"/>
    <mergeCell ref="Q92:S92"/>
    <mergeCell ref="T92:X92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T97:X97"/>
    <mergeCell ref="Y97:Z97"/>
    <mergeCell ref="A96:H96"/>
    <mergeCell ref="I96:K96"/>
    <mergeCell ref="L96:N96"/>
    <mergeCell ref="O96:P96"/>
    <mergeCell ref="Q96:S96"/>
    <mergeCell ref="T96:X96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A132:Z132"/>
    <mergeCell ref="A133:Z133"/>
    <mergeCell ref="A134:I134"/>
    <mergeCell ref="J134:L134"/>
    <mergeCell ref="M134:O134"/>
    <mergeCell ref="P134:R134"/>
    <mergeCell ref="S134:W134"/>
    <mergeCell ref="X134:Z134"/>
    <mergeCell ref="A135:I135"/>
    <mergeCell ref="J135:L135"/>
    <mergeCell ref="M135:O135"/>
    <mergeCell ref="P135:R135"/>
    <mergeCell ref="S135:W135"/>
    <mergeCell ref="X135:Z135"/>
    <mergeCell ref="A136:I136"/>
    <mergeCell ref="J136:L136"/>
    <mergeCell ref="M136:O136"/>
    <mergeCell ref="P136:R136"/>
    <mergeCell ref="S136:W136"/>
    <mergeCell ref="X136:Z136"/>
    <mergeCell ref="A137:I137"/>
    <mergeCell ref="J137:L137"/>
    <mergeCell ref="M137:O137"/>
    <mergeCell ref="P137:R137"/>
    <mergeCell ref="S137:W137"/>
    <mergeCell ref="X137:Z137"/>
    <mergeCell ref="A138:I138"/>
    <mergeCell ref="J138:L138"/>
    <mergeCell ref="M138:O138"/>
    <mergeCell ref="P138:R138"/>
    <mergeCell ref="S138:W138"/>
    <mergeCell ref="X138:Z138"/>
    <mergeCell ref="A139:I139"/>
    <mergeCell ref="J139:L139"/>
    <mergeCell ref="M139:O139"/>
    <mergeCell ref="P139:R139"/>
    <mergeCell ref="S139:W139"/>
    <mergeCell ref="X139:Z139"/>
    <mergeCell ref="A140:I140"/>
    <mergeCell ref="J140:L140"/>
    <mergeCell ref="M140:O140"/>
    <mergeCell ref="P140:R140"/>
    <mergeCell ref="S140:W140"/>
    <mergeCell ref="X140:Z140"/>
    <mergeCell ref="A141:I141"/>
    <mergeCell ref="J141:L141"/>
    <mergeCell ref="M141:O141"/>
    <mergeCell ref="P141:R141"/>
    <mergeCell ref="S141:W141"/>
    <mergeCell ref="X141:Z141"/>
    <mergeCell ref="A142:I142"/>
    <mergeCell ref="J142:L142"/>
    <mergeCell ref="M142:O142"/>
    <mergeCell ref="P142:R142"/>
    <mergeCell ref="S142:W142"/>
    <mergeCell ref="X142:Z142"/>
    <mergeCell ref="A143:I143"/>
    <mergeCell ref="J143:L143"/>
    <mergeCell ref="M143:O143"/>
    <mergeCell ref="P143:R143"/>
    <mergeCell ref="S143:W143"/>
    <mergeCell ref="X143:Z143"/>
    <mergeCell ref="G147:J147"/>
    <mergeCell ref="K147:L147"/>
    <mergeCell ref="N147:P147"/>
    <mergeCell ref="Q147:Z147"/>
    <mergeCell ref="A144:I144"/>
    <mergeCell ref="J144:L144"/>
    <mergeCell ref="M144:O144"/>
    <mergeCell ref="P144:R144"/>
    <mergeCell ref="S144:W144"/>
    <mergeCell ref="X144:Z144"/>
    <mergeCell ref="G150:J150"/>
    <mergeCell ref="K150:L150"/>
    <mergeCell ref="N150:P150"/>
    <mergeCell ref="Q150:Z150"/>
    <mergeCell ref="A145:Z145"/>
    <mergeCell ref="A146:E146"/>
    <mergeCell ref="F146:L146"/>
    <mergeCell ref="M146:Q146"/>
    <mergeCell ref="R146:Z146"/>
    <mergeCell ref="A147:E147"/>
    <mergeCell ref="A151:Z151"/>
    <mergeCell ref="A152:G152"/>
    <mergeCell ref="H152:Z152"/>
    <mergeCell ref="A153:Z153"/>
    <mergeCell ref="A148:Z148"/>
    <mergeCell ref="A149:E149"/>
    <mergeCell ref="F149:L149"/>
    <mergeCell ref="M149:Q149"/>
    <mergeCell ref="R149:Z149"/>
    <mergeCell ref="A150:E15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5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2023-06-09T07:19:32Z</dcterms:created>
  <dcterms:modified xsi:type="dcterms:W3CDTF">2023-07-05T04:39:07Z</dcterms:modified>
  <cp:category/>
  <cp:version/>
  <cp:contentType/>
  <cp:contentStatus/>
</cp:coreProperties>
</file>